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5" yWindow="-15" windowWidth="28830" windowHeight="12030" tabRatio="816" activeTab="2"/>
  </bookViews>
  <sheets>
    <sheet name="TT" sheetId="103" r:id="rId1"/>
    <sheet name="04" sheetId="93" r:id="rId2"/>
    <sheet name="05" sheetId="94" r:id="rId3"/>
    <sheet name="PLViecChuaDieuKien" sheetId="122" r:id="rId4"/>
    <sheet name="PLTienChuaDieuKien" sheetId="126" r:id="rId5"/>
  </sheets>
  <definedNames>
    <definedName name="_xlnm.Print_Area" localSheetId="1">'04'!$A$1:$T$159</definedName>
    <definedName name="_xlnm.Print_Area" localSheetId="2">'05'!$A$1:$U$158</definedName>
    <definedName name="_xlnm.Print_Area" localSheetId="4">PLTienChuaDieuKien!$A$1:$R$21</definedName>
    <definedName name="_xlnm.Print_Area" localSheetId="3">PLViecChuaDieuKien!$A$1:$R$21</definedName>
    <definedName name="_xlnm.Print_Area" localSheetId="0">TT!$A$1:$C$8</definedName>
    <definedName name="_xlnm.Print_Titles" localSheetId="2">'05'!$3:$8</definedName>
    <definedName name="_xlnm.Print_Titles" localSheetId="4">PLTienChuaDieuKien!$4:$5</definedName>
    <definedName name="_xlnm.Print_Titles" localSheetId="3">PLViecChuaDieuKien!$4:$5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2" i="93" l="1"/>
  <c r="X76" i="93"/>
  <c r="U127" i="94" l="1"/>
  <c r="C131" i="94"/>
  <c r="D131" i="94"/>
  <c r="E131" i="94"/>
  <c r="F131" i="94"/>
  <c r="G131" i="94"/>
  <c r="H131" i="94"/>
  <c r="I131" i="94"/>
  <c r="J131" i="94"/>
  <c r="K131" i="94"/>
  <c r="L131" i="94"/>
  <c r="M131" i="94"/>
  <c r="N131" i="94"/>
  <c r="O131" i="94"/>
  <c r="P131" i="94"/>
  <c r="Q131" i="94"/>
  <c r="R131" i="94"/>
  <c r="S131" i="94"/>
  <c r="T131" i="94"/>
  <c r="C67" i="94"/>
  <c r="D67" i="94"/>
  <c r="E67" i="94"/>
  <c r="F67" i="94"/>
  <c r="G67" i="94"/>
  <c r="H67" i="94"/>
  <c r="I67" i="94"/>
  <c r="J67" i="94"/>
  <c r="K67" i="94"/>
  <c r="L67" i="94"/>
  <c r="M67" i="94"/>
  <c r="N67" i="94"/>
  <c r="O67" i="94"/>
  <c r="P67" i="94"/>
  <c r="Q67" i="94"/>
  <c r="R67" i="94"/>
  <c r="S67" i="94"/>
  <c r="T67" i="94"/>
  <c r="T129" i="93"/>
  <c r="T130" i="93"/>
  <c r="T65" i="93"/>
  <c r="N151" i="94"/>
  <c r="C10" i="94"/>
  <c r="S13" i="126" l="1"/>
  <c r="S13" i="122"/>
  <c r="S14" i="122"/>
  <c r="S15" i="122"/>
  <c r="S16" i="122"/>
  <c r="S17" i="122"/>
  <c r="S18" i="122"/>
  <c r="S19" i="122"/>
  <c r="S20" i="122"/>
  <c r="S21" i="122"/>
  <c r="S8" i="122"/>
  <c r="S11" i="122"/>
  <c r="S12" i="122"/>
  <c r="S10" i="122"/>
  <c r="S10" i="126"/>
  <c r="S11" i="126"/>
  <c r="S12" i="126"/>
  <c r="S14" i="126"/>
  <c r="S15" i="126"/>
  <c r="S16" i="126"/>
  <c r="S17" i="126"/>
  <c r="S18" i="126"/>
  <c r="S19" i="126"/>
  <c r="S20" i="126"/>
  <c r="S21" i="126"/>
  <c r="S8" i="126" l="1"/>
  <c r="T14" i="122" l="1"/>
  <c r="T16" i="122"/>
  <c r="T17" i="122"/>
  <c r="T10" i="122"/>
  <c r="T18" i="122"/>
  <c r="T19" i="122"/>
  <c r="T21" i="122"/>
  <c r="T15" i="122"/>
  <c r="T20" i="122"/>
  <c r="T11" i="122" l="1"/>
  <c r="T13" i="122"/>
  <c r="T12" i="122"/>
  <c r="D9" i="126"/>
  <c r="D7" i="126" s="1"/>
  <c r="E9" i="126"/>
  <c r="E7" i="126" s="1"/>
  <c r="F9" i="126"/>
  <c r="F7" i="126" s="1"/>
  <c r="G9" i="126"/>
  <c r="G7" i="126" s="1"/>
  <c r="H9" i="126"/>
  <c r="H7" i="126" s="1"/>
  <c r="I9" i="126"/>
  <c r="I7" i="126" s="1"/>
  <c r="J9" i="126"/>
  <c r="J7" i="126" s="1"/>
  <c r="K9" i="126"/>
  <c r="K7" i="126" s="1"/>
  <c r="L9" i="126"/>
  <c r="L7" i="126" s="1"/>
  <c r="M9" i="126"/>
  <c r="M7" i="126" s="1"/>
  <c r="N9" i="126"/>
  <c r="N7" i="126" s="1"/>
  <c r="O9" i="126"/>
  <c r="O7" i="126" s="1"/>
  <c r="P9" i="126"/>
  <c r="P7" i="126" s="1"/>
  <c r="Q9" i="126"/>
  <c r="Q7" i="126" s="1"/>
  <c r="R9" i="126"/>
  <c r="R7" i="126" s="1"/>
  <c r="C9" i="126"/>
  <c r="C7" i="126" s="1"/>
  <c r="T16" i="126"/>
  <c r="T18" i="126"/>
  <c r="T17" i="126"/>
  <c r="D9" i="122"/>
  <c r="D7" i="122" s="1"/>
  <c r="E9" i="122"/>
  <c r="E7" i="122" s="1"/>
  <c r="F9" i="122"/>
  <c r="F7" i="122" s="1"/>
  <c r="G9" i="122"/>
  <c r="G7" i="122" s="1"/>
  <c r="H9" i="122"/>
  <c r="H7" i="122" s="1"/>
  <c r="I9" i="122"/>
  <c r="I7" i="122" s="1"/>
  <c r="J9" i="122"/>
  <c r="J7" i="122" s="1"/>
  <c r="K9" i="122"/>
  <c r="L9" i="122"/>
  <c r="L7" i="122" s="1"/>
  <c r="M9" i="122"/>
  <c r="M7" i="122" s="1"/>
  <c r="N9" i="122"/>
  <c r="N7" i="122" s="1"/>
  <c r="O9" i="122"/>
  <c r="O7" i="122" s="1"/>
  <c r="P9" i="122"/>
  <c r="P7" i="122" s="1"/>
  <c r="Q9" i="122"/>
  <c r="Q7" i="122" s="1"/>
  <c r="R9" i="122"/>
  <c r="R7" i="122" s="1"/>
  <c r="S9" i="122"/>
  <c r="S7" i="122" s="1"/>
  <c r="C9" i="122"/>
  <c r="C7" i="122" s="1"/>
  <c r="K7" i="122" l="1"/>
  <c r="T9" i="122"/>
  <c r="U133" i="94" l="1"/>
  <c r="W133" i="94"/>
  <c r="X133" i="94"/>
  <c r="Y133" i="94"/>
  <c r="Z133" i="94"/>
  <c r="AA133" i="94"/>
  <c r="AB133" i="94"/>
  <c r="U134" i="94"/>
  <c r="W134" i="94"/>
  <c r="X134" i="94"/>
  <c r="Y134" i="94"/>
  <c r="Z134" i="94"/>
  <c r="AA134" i="94"/>
  <c r="AB134" i="94"/>
  <c r="U135" i="94"/>
  <c r="W135" i="94"/>
  <c r="X135" i="94"/>
  <c r="Y135" i="94"/>
  <c r="Z135" i="94"/>
  <c r="AA135" i="94"/>
  <c r="AB135" i="94"/>
  <c r="U136" i="94"/>
  <c r="W136" i="94"/>
  <c r="X136" i="94"/>
  <c r="Y136" i="94"/>
  <c r="Z136" i="94"/>
  <c r="AA136" i="94"/>
  <c r="AB136" i="94"/>
  <c r="U137" i="94"/>
  <c r="W137" i="94"/>
  <c r="X137" i="94"/>
  <c r="Y137" i="94"/>
  <c r="Z137" i="94"/>
  <c r="AA137" i="94"/>
  <c r="AB137" i="94"/>
  <c r="U138" i="94"/>
  <c r="W138" i="94"/>
  <c r="X138" i="94"/>
  <c r="Y138" i="94"/>
  <c r="Z138" i="94"/>
  <c r="AA138" i="94"/>
  <c r="AB138" i="94"/>
  <c r="U139" i="94"/>
  <c r="W139" i="94"/>
  <c r="X139" i="94"/>
  <c r="Y139" i="94"/>
  <c r="Z139" i="94"/>
  <c r="AA139" i="94"/>
  <c r="AB139" i="94"/>
  <c r="U140" i="94"/>
  <c r="W140" i="94"/>
  <c r="X140" i="94"/>
  <c r="Y140" i="94"/>
  <c r="Z140" i="94"/>
  <c r="AA140" i="94"/>
  <c r="AB140" i="94"/>
  <c r="U141" i="94"/>
  <c r="W141" i="94"/>
  <c r="X141" i="94"/>
  <c r="Y141" i="94"/>
  <c r="Z141" i="94"/>
  <c r="AA141" i="94"/>
  <c r="AB141" i="94"/>
  <c r="U142" i="94"/>
  <c r="W142" i="94"/>
  <c r="X142" i="94"/>
  <c r="Y142" i="94"/>
  <c r="Z142" i="94"/>
  <c r="AA142" i="94"/>
  <c r="AB142" i="94"/>
  <c r="U143" i="94"/>
  <c r="W143" i="94"/>
  <c r="X143" i="94"/>
  <c r="Y143" i="94"/>
  <c r="Z143" i="94"/>
  <c r="AA143" i="94"/>
  <c r="AB143" i="94"/>
  <c r="U144" i="94"/>
  <c r="W144" i="94"/>
  <c r="X144" i="94"/>
  <c r="Y144" i="94"/>
  <c r="Z144" i="94"/>
  <c r="AA144" i="94"/>
  <c r="AB144" i="94"/>
  <c r="U145" i="94"/>
  <c r="W145" i="94"/>
  <c r="X145" i="94"/>
  <c r="Y145" i="94"/>
  <c r="Z145" i="94"/>
  <c r="AA145" i="94"/>
  <c r="AB145" i="94"/>
  <c r="U146" i="94"/>
  <c r="W146" i="94"/>
  <c r="X146" i="94"/>
  <c r="Y146" i="94"/>
  <c r="Z146" i="94"/>
  <c r="AA146" i="94"/>
  <c r="AB146" i="94"/>
  <c r="U147" i="94"/>
  <c r="W147" i="94"/>
  <c r="X147" i="94"/>
  <c r="Y147" i="94"/>
  <c r="Z147" i="94"/>
  <c r="AA147" i="94"/>
  <c r="AB147" i="94"/>
  <c r="U119" i="94"/>
  <c r="W119" i="94"/>
  <c r="X119" i="94"/>
  <c r="Y119" i="94"/>
  <c r="Z119" i="94"/>
  <c r="AA119" i="94"/>
  <c r="AB119" i="94"/>
  <c r="U120" i="94"/>
  <c r="W120" i="94"/>
  <c r="X120" i="94"/>
  <c r="Y120" i="94"/>
  <c r="Z120" i="94"/>
  <c r="AA120" i="94"/>
  <c r="AB120" i="94"/>
  <c r="U121" i="94"/>
  <c r="W121" i="94"/>
  <c r="X121" i="94"/>
  <c r="Y121" i="94"/>
  <c r="Z121" i="94"/>
  <c r="AA121" i="94"/>
  <c r="AB121" i="94"/>
  <c r="U122" i="94"/>
  <c r="W122" i="94"/>
  <c r="X122" i="94"/>
  <c r="Y122" i="94"/>
  <c r="Z122" i="94"/>
  <c r="AA122" i="94"/>
  <c r="AB122" i="94"/>
  <c r="U123" i="94"/>
  <c r="W123" i="94"/>
  <c r="X123" i="94"/>
  <c r="Y123" i="94"/>
  <c r="Z123" i="94"/>
  <c r="AA123" i="94"/>
  <c r="AB123" i="94"/>
  <c r="U124" i="94"/>
  <c r="W124" i="94"/>
  <c r="X124" i="94"/>
  <c r="Y124" i="94"/>
  <c r="Z124" i="94"/>
  <c r="AA124" i="94"/>
  <c r="AB124" i="94"/>
  <c r="U125" i="94"/>
  <c r="W125" i="94"/>
  <c r="X125" i="94"/>
  <c r="Y125" i="94"/>
  <c r="Z125" i="94"/>
  <c r="AA125" i="94"/>
  <c r="AB125" i="94"/>
  <c r="U126" i="94"/>
  <c r="W126" i="94"/>
  <c r="X126" i="94"/>
  <c r="Y126" i="94"/>
  <c r="Z126" i="94"/>
  <c r="AA126" i="94"/>
  <c r="AB126" i="94"/>
  <c r="U128" i="94"/>
  <c r="W128" i="94"/>
  <c r="X128" i="94"/>
  <c r="Y128" i="94"/>
  <c r="Z128" i="94"/>
  <c r="AA128" i="94"/>
  <c r="AB128" i="94"/>
  <c r="U129" i="94"/>
  <c r="W129" i="94"/>
  <c r="X129" i="94"/>
  <c r="Y129" i="94"/>
  <c r="Z129" i="94"/>
  <c r="AA129" i="94"/>
  <c r="AB129" i="94"/>
  <c r="U130" i="94"/>
  <c r="W130" i="94"/>
  <c r="X130" i="94"/>
  <c r="Y130" i="94"/>
  <c r="Z130" i="94"/>
  <c r="AA130" i="94"/>
  <c r="AB130" i="94"/>
  <c r="U102" i="94"/>
  <c r="W102" i="94"/>
  <c r="X102" i="94"/>
  <c r="Y102" i="94"/>
  <c r="Z102" i="94"/>
  <c r="AA102" i="94"/>
  <c r="AB102" i="94"/>
  <c r="U103" i="94"/>
  <c r="W103" i="94"/>
  <c r="X103" i="94"/>
  <c r="Y103" i="94"/>
  <c r="Z103" i="94"/>
  <c r="AA103" i="94"/>
  <c r="AB103" i="94"/>
  <c r="U104" i="94"/>
  <c r="W104" i="94"/>
  <c r="X104" i="94"/>
  <c r="Y104" i="94"/>
  <c r="Z104" i="94"/>
  <c r="AA104" i="94"/>
  <c r="AB104" i="94"/>
  <c r="U105" i="94"/>
  <c r="W105" i="94"/>
  <c r="X105" i="94"/>
  <c r="Y105" i="94"/>
  <c r="Z105" i="94"/>
  <c r="AA105" i="94"/>
  <c r="AB105" i="94"/>
  <c r="U106" i="94"/>
  <c r="W106" i="94"/>
  <c r="X106" i="94"/>
  <c r="Y106" i="94"/>
  <c r="Z106" i="94"/>
  <c r="AA106" i="94"/>
  <c r="AB106" i="94"/>
  <c r="U107" i="94"/>
  <c r="W107" i="94"/>
  <c r="X107" i="94"/>
  <c r="Y107" i="94"/>
  <c r="Z107" i="94"/>
  <c r="AA107" i="94"/>
  <c r="AB107" i="94"/>
  <c r="U108" i="94"/>
  <c r="W108" i="94"/>
  <c r="X108" i="94"/>
  <c r="Y108" i="94"/>
  <c r="Z108" i="94"/>
  <c r="AA108" i="94"/>
  <c r="AB108" i="94"/>
  <c r="U109" i="94"/>
  <c r="W109" i="94"/>
  <c r="X109" i="94"/>
  <c r="Y109" i="94"/>
  <c r="Z109" i="94"/>
  <c r="AA109" i="94"/>
  <c r="AB109" i="94"/>
  <c r="U110" i="94"/>
  <c r="W110" i="94"/>
  <c r="X110" i="94"/>
  <c r="Y110" i="94"/>
  <c r="Z110" i="94"/>
  <c r="AA110" i="94"/>
  <c r="AB110" i="94"/>
  <c r="U111" i="94"/>
  <c r="W111" i="94"/>
  <c r="X111" i="94"/>
  <c r="Y111" i="94"/>
  <c r="Z111" i="94"/>
  <c r="AA111" i="94"/>
  <c r="AB111" i="94"/>
  <c r="U112" i="94"/>
  <c r="W112" i="94"/>
  <c r="X112" i="94"/>
  <c r="Y112" i="94"/>
  <c r="Z112" i="94"/>
  <c r="AA112" i="94"/>
  <c r="AB112" i="94"/>
  <c r="U113" i="94"/>
  <c r="W113" i="94"/>
  <c r="X113" i="94"/>
  <c r="Y113" i="94"/>
  <c r="Z113" i="94"/>
  <c r="AA113" i="94"/>
  <c r="AB113" i="94"/>
  <c r="U114" i="94"/>
  <c r="W114" i="94"/>
  <c r="X114" i="94"/>
  <c r="Y114" i="94"/>
  <c r="Z114" i="94"/>
  <c r="AA114" i="94"/>
  <c r="AB114" i="94"/>
  <c r="U115" i="94"/>
  <c r="W115" i="94"/>
  <c r="X115" i="94"/>
  <c r="Y115" i="94"/>
  <c r="Z115" i="94"/>
  <c r="AA115" i="94"/>
  <c r="AB115" i="94"/>
  <c r="U116" i="94"/>
  <c r="W116" i="94"/>
  <c r="X116" i="94"/>
  <c r="Y116" i="94"/>
  <c r="Z116" i="94"/>
  <c r="AA116" i="94"/>
  <c r="AB116" i="94"/>
  <c r="C117" i="94"/>
  <c r="D117" i="94"/>
  <c r="E117" i="94"/>
  <c r="F117" i="94"/>
  <c r="G117" i="94"/>
  <c r="H117" i="94"/>
  <c r="I117" i="94"/>
  <c r="J117" i="94"/>
  <c r="K117" i="94"/>
  <c r="L117" i="94"/>
  <c r="M117" i="94"/>
  <c r="N117" i="94"/>
  <c r="O117" i="94"/>
  <c r="P117" i="94"/>
  <c r="Q117" i="94"/>
  <c r="R117" i="94"/>
  <c r="S117" i="94"/>
  <c r="T117" i="94"/>
  <c r="W97" i="94"/>
  <c r="X97" i="94"/>
  <c r="Y97" i="94"/>
  <c r="Z97" i="94"/>
  <c r="AA97" i="94"/>
  <c r="AB97" i="94"/>
  <c r="W98" i="94"/>
  <c r="X98" i="94"/>
  <c r="Y98" i="94"/>
  <c r="Z98" i="94"/>
  <c r="AA98" i="94"/>
  <c r="AB98" i="94"/>
  <c r="W99" i="94"/>
  <c r="X99" i="94"/>
  <c r="Y99" i="94"/>
  <c r="Z99" i="94"/>
  <c r="AA99" i="94"/>
  <c r="AB99" i="94"/>
  <c r="W101" i="94"/>
  <c r="X101" i="94"/>
  <c r="Y101" i="94"/>
  <c r="Z101" i="94"/>
  <c r="AA101" i="94"/>
  <c r="AB101" i="94"/>
  <c r="W118" i="94"/>
  <c r="X118" i="94"/>
  <c r="Y118" i="94"/>
  <c r="Z118" i="94"/>
  <c r="AA118" i="94"/>
  <c r="AB118" i="94"/>
  <c r="W132" i="94"/>
  <c r="X132" i="94"/>
  <c r="Y132" i="94"/>
  <c r="Z132" i="94"/>
  <c r="AA132" i="94"/>
  <c r="AB132" i="94"/>
  <c r="W148" i="94"/>
  <c r="X148" i="94"/>
  <c r="Y148" i="94"/>
  <c r="Z148" i="94"/>
  <c r="AA148" i="94"/>
  <c r="AB148" i="94"/>
  <c r="U61" i="94"/>
  <c r="W61" i="94"/>
  <c r="X61" i="94"/>
  <c r="Y61" i="94"/>
  <c r="Z61" i="94"/>
  <c r="AA61" i="94"/>
  <c r="AB61" i="94"/>
  <c r="U62" i="94"/>
  <c r="W62" i="94"/>
  <c r="X62" i="94"/>
  <c r="Y62" i="94"/>
  <c r="Z62" i="94"/>
  <c r="AA62" i="94"/>
  <c r="AB62" i="94"/>
  <c r="U63" i="94"/>
  <c r="W63" i="94"/>
  <c r="X63" i="94"/>
  <c r="Y63" i="94"/>
  <c r="Z63" i="94"/>
  <c r="AA63" i="94"/>
  <c r="AB63" i="94"/>
  <c r="U64" i="94"/>
  <c r="W64" i="94"/>
  <c r="X64" i="94"/>
  <c r="Y64" i="94"/>
  <c r="Z64" i="94"/>
  <c r="AA64" i="94"/>
  <c r="AB64" i="94"/>
  <c r="U66" i="94"/>
  <c r="W66" i="94"/>
  <c r="X66" i="94"/>
  <c r="Y66" i="94"/>
  <c r="Z66" i="94"/>
  <c r="AA66" i="94"/>
  <c r="AB66" i="94"/>
  <c r="U35" i="94"/>
  <c r="W35" i="94"/>
  <c r="X35" i="94"/>
  <c r="Y35" i="94"/>
  <c r="Z35" i="94"/>
  <c r="AA35" i="94"/>
  <c r="AB35" i="94"/>
  <c r="U36" i="94"/>
  <c r="W36" i="94"/>
  <c r="X36" i="94"/>
  <c r="Y36" i="94"/>
  <c r="Z36" i="94"/>
  <c r="AA36" i="94"/>
  <c r="AB36" i="94"/>
  <c r="U37" i="94"/>
  <c r="W37" i="94"/>
  <c r="X37" i="94"/>
  <c r="Y37" i="94"/>
  <c r="Z37" i="94"/>
  <c r="AA37" i="94"/>
  <c r="AB37" i="94"/>
  <c r="U38" i="94"/>
  <c r="W38" i="94"/>
  <c r="X38" i="94"/>
  <c r="Y38" i="94"/>
  <c r="Z38" i="94"/>
  <c r="AA38" i="94"/>
  <c r="AB38" i="94"/>
  <c r="U148" i="94"/>
  <c r="U132" i="94"/>
  <c r="U118" i="94"/>
  <c r="U101" i="94"/>
  <c r="T100" i="94"/>
  <c r="S100" i="94"/>
  <c r="R100" i="94"/>
  <c r="Q100" i="94"/>
  <c r="P100" i="94"/>
  <c r="O100" i="94"/>
  <c r="N100" i="94"/>
  <c r="M100" i="94"/>
  <c r="L100" i="94"/>
  <c r="K100" i="94"/>
  <c r="J100" i="94"/>
  <c r="I100" i="94"/>
  <c r="H100" i="94"/>
  <c r="G100" i="94"/>
  <c r="F100" i="94"/>
  <c r="E100" i="94"/>
  <c r="D100" i="94"/>
  <c r="C100" i="94"/>
  <c r="U12" i="94"/>
  <c r="W12" i="94"/>
  <c r="X12" i="94"/>
  <c r="Y12" i="94"/>
  <c r="Z12" i="94"/>
  <c r="AA12" i="94"/>
  <c r="AB12" i="94"/>
  <c r="U13" i="94"/>
  <c r="W13" i="94"/>
  <c r="X13" i="94"/>
  <c r="Y13" i="94"/>
  <c r="Z13" i="94"/>
  <c r="AA13" i="94"/>
  <c r="AB13" i="94"/>
  <c r="U14" i="94"/>
  <c r="W14" i="94"/>
  <c r="X14" i="94"/>
  <c r="Y14" i="94"/>
  <c r="Z14" i="94"/>
  <c r="AA14" i="94"/>
  <c r="AB14" i="94"/>
  <c r="U15" i="94"/>
  <c r="W15" i="94"/>
  <c r="X15" i="94"/>
  <c r="Y15" i="94"/>
  <c r="Z15" i="94"/>
  <c r="AA15" i="94"/>
  <c r="AB15" i="94"/>
  <c r="U16" i="94"/>
  <c r="W16" i="94"/>
  <c r="X16" i="94"/>
  <c r="Y16" i="94"/>
  <c r="Z16" i="94"/>
  <c r="AA16" i="94"/>
  <c r="AB16" i="94"/>
  <c r="U17" i="94"/>
  <c r="W17" i="94"/>
  <c r="X17" i="94"/>
  <c r="Y17" i="94"/>
  <c r="Z17" i="94"/>
  <c r="AA17" i="94"/>
  <c r="AB17" i="94"/>
  <c r="U18" i="94"/>
  <c r="W18" i="94"/>
  <c r="X18" i="94"/>
  <c r="Y18" i="94"/>
  <c r="Z18" i="94"/>
  <c r="AA18" i="94"/>
  <c r="AB18" i="94"/>
  <c r="U19" i="94"/>
  <c r="W19" i="94"/>
  <c r="X19" i="94"/>
  <c r="Y19" i="94"/>
  <c r="Z19" i="94"/>
  <c r="AA19" i="94"/>
  <c r="AB19" i="94"/>
  <c r="U20" i="94"/>
  <c r="W20" i="94"/>
  <c r="X20" i="94"/>
  <c r="Y20" i="94"/>
  <c r="Z20" i="94"/>
  <c r="AA20" i="94"/>
  <c r="AB20" i="94"/>
  <c r="T133" i="93"/>
  <c r="V133" i="93"/>
  <c r="W133" i="93"/>
  <c r="X133" i="93"/>
  <c r="Y133" i="93"/>
  <c r="Z133" i="93"/>
  <c r="AA133" i="93"/>
  <c r="T134" i="93"/>
  <c r="V134" i="93"/>
  <c r="W134" i="93"/>
  <c r="X134" i="93"/>
  <c r="Y134" i="93"/>
  <c r="Z134" i="93"/>
  <c r="AA134" i="93"/>
  <c r="T135" i="93"/>
  <c r="V135" i="93"/>
  <c r="W135" i="93"/>
  <c r="X135" i="93"/>
  <c r="Y135" i="93"/>
  <c r="Z135" i="93"/>
  <c r="AA135" i="93"/>
  <c r="T136" i="93"/>
  <c r="V136" i="93"/>
  <c r="W136" i="93"/>
  <c r="X136" i="93"/>
  <c r="Y136" i="93"/>
  <c r="Z136" i="93"/>
  <c r="AA136" i="93"/>
  <c r="T137" i="93"/>
  <c r="V137" i="93"/>
  <c r="W137" i="93"/>
  <c r="X137" i="93"/>
  <c r="Y137" i="93"/>
  <c r="Z137" i="93"/>
  <c r="AA137" i="93"/>
  <c r="T138" i="93"/>
  <c r="V138" i="93"/>
  <c r="W138" i="93"/>
  <c r="X138" i="93"/>
  <c r="Y138" i="93"/>
  <c r="Z138" i="93"/>
  <c r="AA138" i="93"/>
  <c r="T139" i="93"/>
  <c r="V139" i="93"/>
  <c r="W139" i="93"/>
  <c r="X139" i="93"/>
  <c r="Y139" i="93"/>
  <c r="Z139" i="93"/>
  <c r="AA139" i="93"/>
  <c r="T140" i="93"/>
  <c r="V140" i="93"/>
  <c r="W140" i="93"/>
  <c r="X140" i="93"/>
  <c r="Y140" i="93"/>
  <c r="Z140" i="93"/>
  <c r="AA140" i="93"/>
  <c r="T141" i="93"/>
  <c r="V141" i="93"/>
  <c r="W141" i="93"/>
  <c r="X141" i="93"/>
  <c r="Y141" i="93"/>
  <c r="Z141" i="93"/>
  <c r="AA141" i="93"/>
  <c r="T142" i="93"/>
  <c r="V142" i="93"/>
  <c r="W142" i="93"/>
  <c r="X142" i="93"/>
  <c r="Y142" i="93"/>
  <c r="Z142" i="93"/>
  <c r="T143" i="93"/>
  <c r="V143" i="93"/>
  <c r="W143" i="93"/>
  <c r="X143" i="93"/>
  <c r="Y143" i="93"/>
  <c r="Z143" i="93"/>
  <c r="AA143" i="93"/>
  <c r="T144" i="93"/>
  <c r="V144" i="93"/>
  <c r="W144" i="93"/>
  <c r="X144" i="93"/>
  <c r="Y144" i="93"/>
  <c r="Z144" i="93"/>
  <c r="AA144" i="93"/>
  <c r="T145" i="93"/>
  <c r="V145" i="93"/>
  <c r="W145" i="93"/>
  <c r="X145" i="93"/>
  <c r="Y145" i="93"/>
  <c r="Z145" i="93"/>
  <c r="AA145" i="93"/>
  <c r="T146" i="93"/>
  <c r="V146" i="93"/>
  <c r="W146" i="93"/>
  <c r="X146" i="93"/>
  <c r="Y146" i="93"/>
  <c r="Z146" i="93"/>
  <c r="AA146" i="93"/>
  <c r="T147" i="93"/>
  <c r="V147" i="93"/>
  <c r="W147" i="93"/>
  <c r="X147" i="93"/>
  <c r="Y147" i="93"/>
  <c r="Z147" i="93"/>
  <c r="AA147" i="93"/>
  <c r="T119" i="93"/>
  <c r="V119" i="93"/>
  <c r="W119" i="93"/>
  <c r="X119" i="93"/>
  <c r="Y119" i="93"/>
  <c r="Z119" i="93"/>
  <c r="AA119" i="93"/>
  <c r="T120" i="93"/>
  <c r="V120" i="93"/>
  <c r="W120" i="93"/>
  <c r="X120" i="93"/>
  <c r="Y120" i="93"/>
  <c r="Z120" i="93"/>
  <c r="AA120" i="93"/>
  <c r="T121" i="93"/>
  <c r="V121" i="93"/>
  <c r="W121" i="93"/>
  <c r="X121" i="93"/>
  <c r="Y121" i="93"/>
  <c r="Z121" i="93"/>
  <c r="AA121" i="93"/>
  <c r="T122" i="93"/>
  <c r="V122" i="93"/>
  <c r="W122" i="93"/>
  <c r="X122" i="93"/>
  <c r="Y122" i="93"/>
  <c r="Z122" i="93"/>
  <c r="AA122" i="93"/>
  <c r="T123" i="93"/>
  <c r="V123" i="93"/>
  <c r="W123" i="93"/>
  <c r="X123" i="93"/>
  <c r="Y123" i="93"/>
  <c r="Z123" i="93"/>
  <c r="AA123" i="93"/>
  <c r="T124" i="93"/>
  <c r="V124" i="93"/>
  <c r="W124" i="93"/>
  <c r="X124" i="93"/>
  <c r="Y124" i="93"/>
  <c r="Z124" i="93"/>
  <c r="AA124" i="93"/>
  <c r="T125" i="93"/>
  <c r="V125" i="93"/>
  <c r="W125" i="93"/>
  <c r="X125" i="93"/>
  <c r="Y125" i="93"/>
  <c r="Z125" i="93"/>
  <c r="AA125" i="93"/>
  <c r="T126" i="93"/>
  <c r="V126" i="93"/>
  <c r="W126" i="93"/>
  <c r="X126" i="93"/>
  <c r="Y126" i="93"/>
  <c r="Z126" i="93"/>
  <c r="AA126" i="93"/>
  <c r="T127" i="93"/>
  <c r="V127" i="93"/>
  <c r="W127" i="93"/>
  <c r="X127" i="93"/>
  <c r="Y127" i="93"/>
  <c r="Z127" i="93"/>
  <c r="AA127" i="93"/>
  <c r="T128" i="93"/>
  <c r="V128" i="93"/>
  <c r="W128" i="93"/>
  <c r="X128" i="93"/>
  <c r="Y128" i="93"/>
  <c r="Z128" i="93"/>
  <c r="AA128" i="93"/>
  <c r="V130" i="93"/>
  <c r="W130" i="93"/>
  <c r="X130" i="93"/>
  <c r="Y130" i="93"/>
  <c r="Z130" i="93"/>
  <c r="AA130" i="93"/>
  <c r="T103" i="93"/>
  <c r="V103" i="93"/>
  <c r="W103" i="93"/>
  <c r="X103" i="93"/>
  <c r="Y103" i="93"/>
  <c r="Z103" i="93"/>
  <c r="AA103" i="93"/>
  <c r="T104" i="93"/>
  <c r="V104" i="93"/>
  <c r="W104" i="93"/>
  <c r="X104" i="93"/>
  <c r="Y104" i="93"/>
  <c r="Z104" i="93"/>
  <c r="AA104" i="93"/>
  <c r="T105" i="93"/>
  <c r="V105" i="93"/>
  <c r="W105" i="93"/>
  <c r="X105" i="93"/>
  <c r="Y105" i="93"/>
  <c r="Z105" i="93"/>
  <c r="AA105" i="93"/>
  <c r="T106" i="93"/>
  <c r="V106" i="93"/>
  <c r="W106" i="93"/>
  <c r="X106" i="93"/>
  <c r="Y106" i="93"/>
  <c r="Z106" i="93"/>
  <c r="AA106" i="93"/>
  <c r="T107" i="93"/>
  <c r="V107" i="93"/>
  <c r="W107" i="93"/>
  <c r="X107" i="93"/>
  <c r="Y107" i="93"/>
  <c r="Z107" i="93"/>
  <c r="AA107" i="93"/>
  <c r="T108" i="93"/>
  <c r="V108" i="93"/>
  <c r="W108" i="93"/>
  <c r="X108" i="93"/>
  <c r="Y108" i="93"/>
  <c r="Z108" i="93"/>
  <c r="AA108" i="93"/>
  <c r="T109" i="93"/>
  <c r="V109" i="93"/>
  <c r="W109" i="93"/>
  <c r="X109" i="93"/>
  <c r="Y109" i="93"/>
  <c r="Z109" i="93"/>
  <c r="AA109" i="93"/>
  <c r="T110" i="93"/>
  <c r="V110" i="93"/>
  <c r="W110" i="93"/>
  <c r="X110" i="93"/>
  <c r="Y110" i="93"/>
  <c r="Z110" i="93"/>
  <c r="AA110" i="93"/>
  <c r="T111" i="93"/>
  <c r="V111" i="93"/>
  <c r="W111" i="93"/>
  <c r="X111" i="93"/>
  <c r="Y111" i="93"/>
  <c r="Z111" i="93"/>
  <c r="AA111" i="93"/>
  <c r="T112" i="93"/>
  <c r="V112" i="93"/>
  <c r="W112" i="93"/>
  <c r="X112" i="93"/>
  <c r="Y112" i="93"/>
  <c r="Z112" i="93"/>
  <c r="AA112" i="93"/>
  <c r="T113" i="93"/>
  <c r="V113" i="93"/>
  <c r="W113" i="93"/>
  <c r="X113" i="93"/>
  <c r="Y113" i="93"/>
  <c r="Z113" i="93"/>
  <c r="AA113" i="93"/>
  <c r="T114" i="93"/>
  <c r="V114" i="93"/>
  <c r="W114" i="93"/>
  <c r="X114" i="93"/>
  <c r="Y114" i="93"/>
  <c r="Z114" i="93"/>
  <c r="AA114" i="93"/>
  <c r="T115" i="93"/>
  <c r="V115" i="93"/>
  <c r="W115" i="93"/>
  <c r="X115" i="93"/>
  <c r="Y115" i="93"/>
  <c r="Z115" i="93"/>
  <c r="AA115" i="93"/>
  <c r="T116" i="93"/>
  <c r="V116" i="93"/>
  <c r="W116" i="93"/>
  <c r="X116" i="93"/>
  <c r="Y116" i="93"/>
  <c r="Z116" i="93"/>
  <c r="AA116" i="93"/>
  <c r="C100" i="93"/>
  <c r="T62" i="93"/>
  <c r="V62" i="93"/>
  <c r="W62" i="93"/>
  <c r="X62" i="93"/>
  <c r="Y62" i="93"/>
  <c r="Z62" i="93"/>
  <c r="AA62" i="93"/>
  <c r="T63" i="93"/>
  <c r="V63" i="93"/>
  <c r="W63" i="93"/>
  <c r="X63" i="93"/>
  <c r="Y63" i="93"/>
  <c r="Z63" i="93"/>
  <c r="AA63" i="93"/>
  <c r="T64" i="93"/>
  <c r="V64" i="93"/>
  <c r="W64" i="93"/>
  <c r="X64" i="93"/>
  <c r="Y64" i="93"/>
  <c r="Z64" i="93"/>
  <c r="AA64" i="93"/>
  <c r="T66" i="93"/>
  <c r="V66" i="93"/>
  <c r="W66" i="93"/>
  <c r="X66" i="93"/>
  <c r="Y66" i="93"/>
  <c r="Z66" i="93"/>
  <c r="AA66" i="93"/>
  <c r="T56" i="93"/>
  <c r="V56" i="93"/>
  <c r="W56" i="93"/>
  <c r="X56" i="93"/>
  <c r="Y56" i="93"/>
  <c r="Z56" i="93"/>
  <c r="AA56" i="93"/>
  <c r="T57" i="93"/>
  <c r="V57" i="93"/>
  <c r="W57" i="93"/>
  <c r="X57" i="93"/>
  <c r="Y57" i="93"/>
  <c r="Z57" i="93"/>
  <c r="AA57" i="93"/>
  <c r="T58" i="93"/>
  <c r="V58" i="93"/>
  <c r="W58" i="93"/>
  <c r="X58" i="93"/>
  <c r="Y58" i="93"/>
  <c r="Z58" i="93"/>
  <c r="AA58" i="93"/>
  <c r="T49" i="93"/>
  <c r="V49" i="93"/>
  <c r="W49" i="93"/>
  <c r="X49" i="93"/>
  <c r="Y49" i="93"/>
  <c r="Z49" i="93"/>
  <c r="AA49" i="93"/>
  <c r="T33" i="93"/>
  <c r="V33" i="93"/>
  <c r="W33" i="93"/>
  <c r="X33" i="93"/>
  <c r="Y33" i="93"/>
  <c r="Z33" i="93"/>
  <c r="AA33" i="93"/>
  <c r="T34" i="93"/>
  <c r="V34" i="93"/>
  <c r="W34" i="93"/>
  <c r="X34" i="93"/>
  <c r="Y34" i="93"/>
  <c r="Z34" i="93"/>
  <c r="AA34" i="93"/>
  <c r="T35" i="93"/>
  <c r="V35" i="93"/>
  <c r="W35" i="93"/>
  <c r="X35" i="93"/>
  <c r="Y35" i="93"/>
  <c r="Z35" i="93"/>
  <c r="AA35" i="93"/>
  <c r="T36" i="93"/>
  <c r="V36" i="93"/>
  <c r="W36" i="93"/>
  <c r="X36" i="93"/>
  <c r="Y36" i="93"/>
  <c r="Z36" i="93"/>
  <c r="AA36" i="93"/>
  <c r="C10" i="93"/>
  <c r="T11" i="93"/>
  <c r="T12" i="93"/>
  <c r="T13" i="93"/>
  <c r="T14" i="93"/>
  <c r="Y117" i="94" l="1"/>
  <c r="X131" i="94"/>
  <c r="AA117" i="94"/>
  <c r="W100" i="94"/>
  <c r="U117" i="94"/>
  <c r="Z131" i="94"/>
  <c r="AB117" i="94"/>
  <c r="AB131" i="94"/>
  <c r="X100" i="94"/>
  <c r="Y100" i="94"/>
  <c r="Z100" i="94"/>
  <c r="AA100" i="94"/>
  <c r="AA131" i="94"/>
  <c r="W117" i="94"/>
  <c r="AB100" i="94"/>
  <c r="Y131" i="94"/>
  <c r="W131" i="94"/>
  <c r="Z117" i="94"/>
  <c r="X117" i="94"/>
  <c r="U131" i="94"/>
  <c r="U100" i="94"/>
  <c r="V14" i="93" l="1"/>
  <c r="W14" i="93"/>
  <c r="X14" i="93"/>
  <c r="Y14" i="93"/>
  <c r="Z14" i="93"/>
  <c r="AA14" i="93"/>
  <c r="T15" i="93"/>
  <c r="V15" i="93"/>
  <c r="W15" i="93"/>
  <c r="X15" i="93"/>
  <c r="Y15" i="93"/>
  <c r="Z15" i="93"/>
  <c r="AA15" i="93"/>
  <c r="T16" i="93"/>
  <c r="V16" i="93"/>
  <c r="W16" i="93"/>
  <c r="X16" i="93"/>
  <c r="Y16" i="93"/>
  <c r="Z16" i="93"/>
  <c r="AA16" i="93"/>
  <c r="T17" i="93"/>
  <c r="V17" i="93"/>
  <c r="W17" i="93"/>
  <c r="X17" i="93"/>
  <c r="Y17" i="93"/>
  <c r="Z17" i="93"/>
  <c r="AA17" i="93"/>
  <c r="T18" i="93"/>
  <c r="V18" i="93"/>
  <c r="W18" i="93"/>
  <c r="X18" i="93"/>
  <c r="Y18" i="93"/>
  <c r="Z18" i="93"/>
  <c r="AA18" i="93"/>
  <c r="T19" i="93"/>
  <c r="V19" i="93"/>
  <c r="W19" i="93"/>
  <c r="X19" i="93"/>
  <c r="Y19" i="93"/>
  <c r="Z19" i="93"/>
  <c r="AA19" i="93"/>
  <c r="T20" i="93"/>
  <c r="V20" i="93"/>
  <c r="W20" i="93"/>
  <c r="X20" i="93"/>
  <c r="Y20" i="93"/>
  <c r="Z20" i="93"/>
  <c r="AA20" i="93"/>
  <c r="T21" i="93"/>
  <c r="V21" i="93"/>
  <c r="W21" i="93"/>
  <c r="X21" i="93"/>
  <c r="Y21" i="93"/>
  <c r="Z21" i="93"/>
  <c r="AA21" i="93"/>
  <c r="T22" i="93"/>
  <c r="V22" i="93"/>
  <c r="W22" i="93"/>
  <c r="X22" i="93"/>
  <c r="Y22" i="93"/>
  <c r="Z22" i="93"/>
  <c r="AA22" i="93"/>
  <c r="T23" i="93"/>
  <c r="V23" i="93"/>
  <c r="W23" i="93"/>
  <c r="X23" i="93"/>
  <c r="Y23" i="93"/>
  <c r="Z23" i="93"/>
  <c r="AA23" i="93"/>
  <c r="V98" i="93"/>
  <c r="W98" i="93"/>
  <c r="X98" i="93"/>
  <c r="Y98" i="93"/>
  <c r="Z98" i="93"/>
  <c r="AA98" i="93"/>
  <c r="V99" i="93"/>
  <c r="W99" i="93"/>
  <c r="X99" i="93"/>
  <c r="Y99" i="93"/>
  <c r="Z99" i="93"/>
  <c r="AA99" i="93"/>
  <c r="V101" i="93"/>
  <c r="W101" i="93"/>
  <c r="X101" i="93"/>
  <c r="Y101" i="93"/>
  <c r="Z101" i="93"/>
  <c r="AA101" i="93"/>
  <c r="V102" i="93"/>
  <c r="W102" i="93"/>
  <c r="X102" i="93"/>
  <c r="Y102" i="93"/>
  <c r="Z102" i="93"/>
  <c r="AA102" i="93"/>
  <c r="V118" i="93"/>
  <c r="W118" i="93"/>
  <c r="X118" i="93"/>
  <c r="Y118" i="93"/>
  <c r="Z118" i="93"/>
  <c r="AA118" i="93"/>
  <c r="V132" i="93"/>
  <c r="W132" i="93"/>
  <c r="X132" i="93"/>
  <c r="Y132" i="93"/>
  <c r="Z132" i="93"/>
  <c r="AA132" i="93"/>
  <c r="V148" i="93"/>
  <c r="W148" i="93"/>
  <c r="X148" i="93"/>
  <c r="Y148" i="93"/>
  <c r="Z148" i="93"/>
  <c r="AA148" i="93"/>
  <c r="T148" i="93"/>
  <c r="T132" i="93"/>
  <c r="R131" i="93"/>
  <c r="Q131" i="93"/>
  <c r="P131" i="93"/>
  <c r="O131" i="93"/>
  <c r="N131" i="93"/>
  <c r="M131" i="93"/>
  <c r="L131" i="93"/>
  <c r="K131" i="93"/>
  <c r="J131" i="93"/>
  <c r="I131" i="93"/>
  <c r="H131" i="93"/>
  <c r="G131" i="93"/>
  <c r="F131" i="93"/>
  <c r="E131" i="93"/>
  <c r="D131" i="93"/>
  <c r="C131" i="93"/>
  <c r="T118" i="93"/>
  <c r="R117" i="93"/>
  <c r="Q117" i="93"/>
  <c r="P117" i="93"/>
  <c r="O117" i="93"/>
  <c r="N117" i="93"/>
  <c r="M117" i="93"/>
  <c r="L117" i="93"/>
  <c r="K117" i="93"/>
  <c r="J117" i="93"/>
  <c r="I117" i="93"/>
  <c r="H117" i="93"/>
  <c r="G117" i="93"/>
  <c r="F117" i="93"/>
  <c r="E117" i="93"/>
  <c r="D117" i="93"/>
  <c r="C117" i="93"/>
  <c r="T102" i="93"/>
  <c r="T101" i="93"/>
  <c r="R100" i="93"/>
  <c r="Q100" i="93"/>
  <c r="P100" i="93"/>
  <c r="O100" i="93"/>
  <c r="N100" i="93"/>
  <c r="M100" i="93"/>
  <c r="L100" i="93"/>
  <c r="K100" i="93"/>
  <c r="J100" i="93"/>
  <c r="I100" i="93"/>
  <c r="H100" i="93"/>
  <c r="G100" i="93"/>
  <c r="F100" i="93"/>
  <c r="E100" i="93"/>
  <c r="D100" i="93"/>
  <c r="W117" i="93" l="1"/>
  <c r="Y117" i="93"/>
  <c r="V131" i="93"/>
  <c r="Z117" i="93"/>
  <c r="V100" i="93"/>
  <c r="X131" i="93"/>
  <c r="Y131" i="93"/>
  <c r="X117" i="93"/>
  <c r="Z131" i="93"/>
  <c r="X100" i="93"/>
  <c r="Y100" i="93"/>
  <c r="S131" i="93"/>
  <c r="AA131" i="93" s="1"/>
  <c r="V117" i="93"/>
  <c r="Z100" i="93"/>
  <c r="W131" i="93"/>
  <c r="W100" i="93"/>
  <c r="S117" i="93"/>
  <c r="AA117" i="93" s="1"/>
  <c r="T131" i="93"/>
  <c r="T117" i="93"/>
  <c r="S100" i="93"/>
  <c r="AA100" i="93" s="1"/>
  <c r="T100" i="93"/>
  <c r="U99" i="94" l="1"/>
  <c r="U98" i="94"/>
  <c r="U97" i="94"/>
  <c r="U96" i="94"/>
  <c r="U95" i="94"/>
  <c r="S94" i="94"/>
  <c r="R94" i="94"/>
  <c r="Q94" i="94"/>
  <c r="P94" i="94"/>
  <c r="O94" i="94"/>
  <c r="N94" i="94"/>
  <c r="M94" i="94"/>
  <c r="L94" i="94"/>
  <c r="K94" i="94"/>
  <c r="J94" i="94"/>
  <c r="I94" i="94"/>
  <c r="H94" i="94"/>
  <c r="G94" i="94"/>
  <c r="F94" i="94"/>
  <c r="E94" i="94"/>
  <c r="D94" i="94"/>
  <c r="C94" i="94"/>
  <c r="U93" i="94"/>
  <c r="U92" i="94"/>
  <c r="U91" i="94"/>
  <c r="U90" i="94"/>
  <c r="U89" i="94"/>
  <c r="S88" i="94"/>
  <c r="R88" i="94"/>
  <c r="Q88" i="94"/>
  <c r="P88" i="94"/>
  <c r="O88" i="94"/>
  <c r="N88" i="94"/>
  <c r="M88" i="94"/>
  <c r="L88" i="94"/>
  <c r="K88" i="94"/>
  <c r="J88" i="94"/>
  <c r="I88" i="94"/>
  <c r="H88" i="94"/>
  <c r="G88" i="94"/>
  <c r="F88" i="94"/>
  <c r="E88" i="94"/>
  <c r="D88" i="94"/>
  <c r="C88" i="94"/>
  <c r="U87" i="94"/>
  <c r="U86" i="94"/>
  <c r="U85" i="94"/>
  <c r="U84" i="94"/>
  <c r="U83" i="94"/>
  <c r="S82" i="94"/>
  <c r="R82" i="94"/>
  <c r="Q82" i="94"/>
  <c r="P82" i="94"/>
  <c r="O82" i="94"/>
  <c r="N82" i="94"/>
  <c r="M82" i="94"/>
  <c r="L82" i="94"/>
  <c r="K82" i="94"/>
  <c r="J82" i="94"/>
  <c r="I82" i="94"/>
  <c r="H82" i="94"/>
  <c r="G82" i="94"/>
  <c r="F82" i="94"/>
  <c r="E82" i="94"/>
  <c r="D82" i="94"/>
  <c r="C82" i="94"/>
  <c r="U81" i="94"/>
  <c r="U80" i="94"/>
  <c r="U79" i="94"/>
  <c r="U78" i="94"/>
  <c r="U77" i="94"/>
  <c r="U76" i="94"/>
  <c r="S75" i="94"/>
  <c r="R75" i="94"/>
  <c r="Q75" i="94"/>
  <c r="P75" i="94"/>
  <c r="O75" i="94"/>
  <c r="N75" i="94"/>
  <c r="M75" i="94"/>
  <c r="L75" i="94"/>
  <c r="K75" i="94"/>
  <c r="J75" i="94"/>
  <c r="I75" i="94"/>
  <c r="H75" i="94"/>
  <c r="G75" i="94"/>
  <c r="F75" i="94"/>
  <c r="E75" i="94"/>
  <c r="D75" i="94"/>
  <c r="C75" i="94"/>
  <c r="U74" i="94"/>
  <c r="U73" i="94"/>
  <c r="U72" i="94"/>
  <c r="U71" i="94"/>
  <c r="U70" i="94"/>
  <c r="U69" i="94"/>
  <c r="U68" i="94"/>
  <c r="U60" i="94"/>
  <c r="S59" i="94"/>
  <c r="R59" i="94"/>
  <c r="Q59" i="94"/>
  <c r="P59" i="94"/>
  <c r="O59" i="94"/>
  <c r="N59" i="94"/>
  <c r="M59" i="94"/>
  <c r="L59" i="94"/>
  <c r="K59" i="94"/>
  <c r="J59" i="94"/>
  <c r="I59" i="94"/>
  <c r="H59" i="94"/>
  <c r="G59" i="94"/>
  <c r="F59" i="94"/>
  <c r="E59" i="94"/>
  <c r="D59" i="94"/>
  <c r="C59" i="94"/>
  <c r="U56" i="94"/>
  <c r="U55" i="94"/>
  <c r="U54" i="94"/>
  <c r="U53" i="94"/>
  <c r="U52" i="94"/>
  <c r="U51" i="94"/>
  <c r="S50" i="94"/>
  <c r="R50" i="94"/>
  <c r="Q50" i="94"/>
  <c r="P50" i="94"/>
  <c r="O50" i="94"/>
  <c r="N50" i="94"/>
  <c r="M50" i="94"/>
  <c r="L50" i="94"/>
  <c r="K50" i="94"/>
  <c r="J50" i="94"/>
  <c r="I50" i="94"/>
  <c r="H50" i="94"/>
  <c r="G50" i="94"/>
  <c r="F50" i="94"/>
  <c r="E50" i="94"/>
  <c r="D50" i="94"/>
  <c r="C50" i="94"/>
  <c r="U48" i="94"/>
  <c r="U47" i="94"/>
  <c r="U46" i="94"/>
  <c r="T41" i="94"/>
  <c r="U45" i="94"/>
  <c r="U44" i="94"/>
  <c r="U43" i="94"/>
  <c r="U42" i="94"/>
  <c r="S41" i="94"/>
  <c r="R41" i="94"/>
  <c r="Q41" i="94"/>
  <c r="P41" i="94"/>
  <c r="O41" i="94"/>
  <c r="N41" i="94"/>
  <c r="M41" i="94"/>
  <c r="L41" i="94"/>
  <c r="K41" i="94"/>
  <c r="J41" i="94"/>
  <c r="I41" i="94"/>
  <c r="H41" i="94"/>
  <c r="G41" i="94"/>
  <c r="F41" i="94"/>
  <c r="E41" i="94"/>
  <c r="D41" i="94"/>
  <c r="C41" i="94"/>
  <c r="U40" i="94"/>
  <c r="U39" i="94"/>
  <c r="U34" i="94"/>
  <c r="U33" i="94"/>
  <c r="U32" i="94"/>
  <c r="U31" i="94"/>
  <c r="U30" i="94"/>
  <c r="S29" i="94"/>
  <c r="R29" i="94"/>
  <c r="Q29" i="94"/>
  <c r="P29" i="94"/>
  <c r="O29" i="94"/>
  <c r="N29" i="94"/>
  <c r="M29" i="94"/>
  <c r="L29" i="94"/>
  <c r="K29" i="94"/>
  <c r="J29" i="94"/>
  <c r="I29" i="94"/>
  <c r="H29" i="94"/>
  <c r="G29" i="94"/>
  <c r="F29" i="94"/>
  <c r="E29" i="94"/>
  <c r="D29" i="94"/>
  <c r="C29" i="94"/>
  <c r="U27" i="94"/>
  <c r="U26" i="94"/>
  <c r="U25" i="94"/>
  <c r="U24" i="94"/>
  <c r="U23" i="94"/>
  <c r="U22" i="94"/>
  <c r="U21" i="94"/>
  <c r="U11" i="94"/>
  <c r="T10" i="94"/>
  <c r="S10" i="94"/>
  <c r="R10" i="94"/>
  <c r="Q10" i="94"/>
  <c r="P10" i="94"/>
  <c r="O10" i="94"/>
  <c r="N10" i="94"/>
  <c r="M10" i="94"/>
  <c r="L10" i="94"/>
  <c r="K10" i="94"/>
  <c r="J10" i="94"/>
  <c r="I10" i="94"/>
  <c r="H10" i="94"/>
  <c r="G10" i="94"/>
  <c r="F10" i="94"/>
  <c r="E10" i="94"/>
  <c r="D10" i="94"/>
  <c r="T99" i="93"/>
  <c r="T98" i="93"/>
  <c r="T97" i="93"/>
  <c r="T96" i="93"/>
  <c r="T95" i="93"/>
  <c r="R94" i="93"/>
  <c r="Q94" i="93"/>
  <c r="P94" i="93"/>
  <c r="O94" i="93"/>
  <c r="N94" i="93"/>
  <c r="M94" i="93"/>
  <c r="L94" i="93"/>
  <c r="K94" i="93"/>
  <c r="J94" i="93"/>
  <c r="I94" i="93"/>
  <c r="H94" i="93"/>
  <c r="G94" i="93"/>
  <c r="F94" i="93"/>
  <c r="E94" i="93"/>
  <c r="D94" i="93"/>
  <c r="C94" i="93"/>
  <c r="T93" i="93"/>
  <c r="T92" i="93"/>
  <c r="T91" i="93"/>
  <c r="T90" i="93"/>
  <c r="T89" i="93"/>
  <c r="R88" i="93"/>
  <c r="Q88" i="93"/>
  <c r="P88" i="93"/>
  <c r="O88" i="93"/>
  <c r="N88" i="93"/>
  <c r="M88" i="93"/>
  <c r="L88" i="93"/>
  <c r="K88" i="93"/>
  <c r="J88" i="93"/>
  <c r="I88" i="93"/>
  <c r="H88" i="93"/>
  <c r="G88" i="93"/>
  <c r="F88" i="93"/>
  <c r="E88" i="93"/>
  <c r="D88" i="93"/>
  <c r="C88" i="93"/>
  <c r="T87" i="93"/>
  <c r="T86" i="93"/>
  <c r="T85" i="93"/>
  <c r="T84" i="93"/>
  <c r="T83" i="93"/>
  <c r="R82" i="93"/>
  <c r="Q82" i="93"/>
  <c r="P82" i="93"/>
  <c r="O82" i="93"/>
  <c r="N82" i="93"/>
  <c r="M82" i="93"/>
  <c r="L82" i="93"/>
  <c r="K82" i="93"/>
  <c r="J82" i="93"/>
  <c r="I82" i="93"/>
  <c r="H82" i="93"/>
  <c r="G82" i="93"/>
  <c r="F82" i="93"/>
  <c r="E82" i="93"/>
  <c r="D82" i="93"/>
  <c r="C82" i="93"/>
  <c r="T81" i="93"/>
  <c r="T80" i="93"/>
  <c r="T79" i="93"/>
  <c r="T78" i="93"/>
  <c r="T77" i="93"/>
  <c r="T76" i="93"/>
  <c r="R75" i="93"/>
  <c r="Q75" i="93"/>
  <c r="P75" i="93"/>
  <c r="O75" i="93"/>
  <c r="N75" i="93"/>
  <c r="M75" i="93"/>
  <c r="L75" i="93"/>
  <c r="K75" i="93"/>
  <c r="J75" i="93"/>
  <c r="I75" i="93"/>
  <c r="H75" i="93"/>
  <c r="G75" i="93"/>
  <c r="F75" i="93"/>
  <c r="E75" i="93"/>
  <c r="D75" i="93"/>
  <c r="C75" i="93"/>
  <c r="T74" i="93"/>
  <c r="T73" i="93"/>
  <c r="T72" i="93"/>
  <c r="T71" i="93"/>
  <c r="T70" i="93"/>
  <c r="T69" i="93"/>
  <c r="T68" i="93"/>
  <c r="R67" i="93"/>
  <c r="Q67" i="93"/>
  <c r="P67" i="93"/>
  <c r="O67" i="93"/>
  <c r="N67" i="93"/>
  <c r="M67" i="93"/>
  <c r="L67" i="93"/>
  <c r="K67" i="93"/>
  <c r="J67" i="93"/>
  <c r="I67" i="93"/>
  <c r="H67" i="93"/>
  <c r="G67" i="93"/>
  <c r="F67" i="93"/>
  <c r="E67" i="93"/>
  <c r="D67" i="93"/>
  <c r="C67" i="93"/>
  <c r="T61" i="93"/>
  <c r="T60" i="93"/>
  <c r="R59" i="93"/>
  <c r="Q59" i="93"/>
  <c r="P59" i="93"/>
  <c r="O59" i="93"/>
  <c r="N59" i="93"/>
  <c r="M59" i="93"/>
  <c r="L59" i="93"/>
  <c r="K59" i="93"/>
  <c r="J59" i="93"/>
  <c r="I59" i="93"/>
  <c r="H59" i="93"/>
  <c r="G59" i="93"/>
  <c r="F59" i="93"/>
  <c r="E59" i="93"/>
  <c r="D59" i="93"/>
  <c r="C59" i="93"/>
  <c r="T55" i="93"/>
  <c r="T54" i="93"/>
  <c r="T53" i="93"/>
  <c r="T52" i="93"/>
  <c r="T51" i="93"/>
  <c r="R50" i="93"/>
  <c r="Q50" i="93"/>
  <c r="P50" i="93"/>
  <c r="O50" i="93"/>
  <c r="N50" i="93"/>
  <c r="M50" i="93"/>
  <c r="L50" i="93"/>
  <c r="K50" i="93"/>
  <c r="J50" i="93"/>
  <c r="I50" i="93"/>
  <c r="H50" i="93"/>
  <c r="G50" i="93"/>
  <c r="F50" i="93"/>
  <c r="E50" i="93"/>
  <c r="D50" i="93"/>
  <c r="C50" i="93"/>
  <c r="T48" i="93"/>
  <c r="T47" i="93"/>
  <c r="T46" i="93"/>
  <c r="T45" i="93"/>
  <c r="T44" i="93"/>
  <c r="T43" i="93"/>
  <c r="T42" i="93"/>
  <c r="R41" i="93"/>
  <c r="Q41" i="93"/>
  <c r="P41" i="93"/>
  <c r="O41" i="93"/>
  <c r="N41" i="93"/>
  <c r="M41" i="93"/>
  <c r="L41" i="93"/>
  <c r="K41" i="93"/>
  <c r="J41" i="93"/>
  <c r="I41" i="93"/>
  <c r="H41" i="93"/>
  <c r="G41" i="93"/>
  <c r="F41" i="93"/>
  <c r="E41" i="93"/>
  <c r="D41" i="93"/>
  <c r="C41" i="93"/>
  <c r="T40" i="93"/>
  <c r="T39" i="93"/>
  <c r="T38" i="93"/>
  <c r="T37" i="93"/>
  <c r="T32" i="93"/>
  <c r="T31" i="93"/>
  <c r="T30" i="93"/>
  <c r="R29" i="93"/>
  <c r="Q29" i="93"/>
  <c r="P29" i="93"/>
  <c r="O29" i="93"/>
  <c r="N29" i="93"/>
  <c r="M29" i="93"/>
  <c r="L29" i="93"/>
  <c r="K29" i="93"/>
  <c r="J29" i="93"/>
  <c r="I29" i="93"/>
  <c r="H29" i="93"/>
  <c r="G29" i="93"/>
  <c r="F29" i="93"/>
  <c r="E29" i="93"/>
  <c r="D29" i="93"/>
  <c r="C29" i="93"/>
  <c r="T27" i="93"/>
  <c r="T26" i="93"/>
  <c r="T25" i="93"/>
  <c r="T24" i="93"/>
  <c r="R10" i="93"/>
  <c r="Q10" i="93"/>
  <c r="P10" i="93"/>
  <c r="O10" i="93"/>
  <c r="N10" i="93"/>
  <c r="M10" i="93"/>
  <c r="L10" i="93"/>
  <c r="K10" i="93"/>
  <c r="J10" i="93"/>
  <c r="I10" i="93"/>
  <c r="H10" i="93"/>
  <c r="G10" i="93"/>
  <c r="F10" i="93"/>
  <c r="E10" i="93"/>
  <c r="D10" i="93"/>
  <c r="G28" i="94" l="1"/>
  <c r="G9" i="94" s="1"/>
  <c r="U67" i="94"/>
  <c r="E28" i="94"/>
  <c r="E9" i="94" s="1"/>
  <c r="K28" i="94"/>
  <c r="K9" i="94" s="1"/>
  <c r="L28" i="94"/>
  <c r="L9" i="94" s="1"/>
  <c r="I28" i="94"/>
  <c r="I9" i="94" s="1"/>
  <c r="M28" i="94"/>
  <c r="M9" i="94" s="1"/>
  <c r="H28" i="94"/>
  <c r="H9" i="94" s="1"/>
  <c r="N28" i="94"/>
  <c r="N9" i="94" s="1"/>
  <c r="O28" i="94"/>
  <c r="O9" i="94" s="1"/>
  <c r="P28" i="94"/>
  <c r="P9" i="94" s="1"/>
  <c r="J28" i="94"/>
  <c r="J9" i="94" s="1"/>
  <c r="Q28" i="94"/>
  <c r="Q9" i="94" s="1"/>
  <c r="R28" i="94"/>
  <c r="R9" i="94" s="1"/>
  <c r="C28" i="94"/>
  <c r="C9" i="94" s="1"/>
  <c r="S28" i="94"/>
  <c r="S9" i="94" s="1"/>
  <c r="D28" i="94"/>
  <c r="D9" i="94" s="1"/>
  <c r="F28" i="94"/>
  <c r="F9" i="94" s="1"/>
  <c r="U88" i="94"/>
  <c r="U29" i="94"/>
  <c r="U75" i="94"/>
  <c r="U41" i="94"/>
  <c r="U50" i="94"/>
  <c r="U10" i="94"/>
  <c r="U94" i="94"/>
  <c r="U59" i="94"/>
  <c r="T94" i="94"/>
  <c r="U82" i="94"/>
  <c r="T82" i="94"/>
  <c r="H28" i="93"/>
  <c r="H9" i="93" s="1"/>
  <c r="M28" i="93"/>
  <c r="N28" i="93"/>
  <c r="N9" i="93" s="1"/>
  <c r="O28" i="93"/>
  <c r="O9" i="93" s="1"/>
  <c r="P28" i="93"/>
  <c r="P9" i="93" s="1"/>
  <c r="Q28" i="93"/>
  <c r="Q9" i="93" s="1"/>
  <c r="R28" i="93"/>
  <c r="R9" i="93" s="1"/>
  <c r="C28" i="93"/>
  <c r="C9" i="93" s="1"/>
  <c r="D28" i="93"/>
  <c r="D9" i="93" s="1"/>
  <c r="T41" i="93"/>
  <c r="E28" i="93"/>
  <c r="E9" i="93" s="1"/>
  <c r="F28" i="93"/>
  <c r="F9" i="93" s="1"/>
  <c r="G28" i="93"/>
  <c r="G9" i="93" s="1"/>
  <c r="I28" i="93"/>
  <c r="I9" i="93" s="1"/>
  <c r="J28" i="93"/>
  <c r="K28" i="93"/>
  <c r="K9" i="93" s="1"/>
  <c r="L28" i="93"/>
  <c r="L9" i="93" s="1"/>
  <c r="S94" i="93"/>
  <c r="T82" i="93"/>
  <c r="T75" i="93"/>
  <c r="T29" i="93"/>
  <c r="T50" i="93"/>
  <c r="S88" i="93"/>
  <c r="S82" i="93"/>
  <c r="S75" i="93"/>
  <c r="T67" i="93"/>
  <c r="T59" i="93"/>
  <c r="T10" i="93"/>
  <c r="T59" i="94"/>
  <c r="S29" i="93"/>
  <c r="S10" i="93"/>
  <c r="S41" i="93"/>
  <c r="S67" i="93"/>
  <c r="T88" i="93"/>
  <c r="T88" i="94"/>
  <c r="T50" i="94"/>
  <c r="S59" i="93"/>
  <c r="T75" i="94"/>
  <c r="S50" i="93"/>
  <c r="T94" i="93"/>
  <c r="T29" i="94"/>
  <c r="U28" i="94" l="1"/>
  <c r="T28" i="94"/>
  <c r="T9" i="94" s="1"/>
  <c r="S28" i="93"/>
  <c r="S9" i="93" s="1"/>
  <c r="T28" i="93"/>
  <c r="M9" i="93"/>
  <c r="U9" i="94"/>
  <c r="J9" i="93"/>
  <c r="T9" i="93" s="1"/>
  <c r="S9" i="126" l="1"/>
  <c r="S7" i="126"/>
  <c r="T7" i="126" l="1"/>
  <c r="A2" i="122" l="1"/>
  <c r="J2" i="103" l="1"/>
  <c r="A2" i="126" l="1"/>
  <c r="T21" i="126" l="1"/>
  <c r="T20" i="126"/>
  <c r="T19" i="126"/>
  <c r="T15" i="126"/>
  <c r="T14" i="126"/>
  <c r="T13" i="126"/>
  <c r="T12" i="126"/>
  <c r="T11" i="126"/>
  <c r="T10" i="126"/>
  <c r="T9" i="126"/>
  <c r="T8" i="126"/>
  <c r="T8" i="122"/>
  <c r="W94" i="94"/>
  <c r="X94" i="94"/>
  <c r="Y94" i="94"/>
  <c r="Z94" i="94"/>
  <c r="AA94" i="94"/>
  <c r="AB94" i="94"/>
  <c r="W95" i="94"/>
  <c r="X95" i="94"/>
  <c r="Y95" i="94"/>
  <c r="Z95" i="94"/>
  <c r="AA95" i="94"/>
  <c r="AB95" i="94"/>
  <c r="W96" i="94"/>
  <c r="X96" i="94"/>
  <c r="Y96" i="94"/>
  <c r="Z96" i="94"/>
  <c r="AA96" i="94"/>
  <c r="AB96" i="94"/>
  <c r="T7" i="122" l="1"/>
  <c r="U7" i="122"/>
  <c r="A158" i="94"/>
  <c r="N158" i="94"/>
  <c r="G21" i="103" l="1"/>
  <c r="G20" i="103"/>
  <c r="G17" i="103"/>
  <c r="G16" i="103"/>
  <c r="G19" i="103"/>
  <c r="G18" i="103"/>
  <c r="J13" i="103"/>
  <c r="J12" i="103"/>
  <c r="G13" i="103"/>
  <c r="G12" i="103"/>
  <c r="J4" i="103"/>
  <c r="G7" i="103" s="1"/>
  <c r="J3" i="103"/>
  <c r="G6" i="103" s="1"/>
  <c r="I19" i="103" l="1"/>
  <c r="L4" i="103"/>
  <c r="I18" i="103"/>
  <c r="L3" i="103"/>
  <c r="K12" i="103"/>
  <c r="L12" i="103" s="1"/>
  <c r="K13" i="103"/>
  <c r="L13" i="103" s="1"/>
  <c r="W28" i="94"/>
  <c r="X28" i="94"/>
  <c r="Y28" i="94"/>
  <c r="Z28" i="94"/>
  <c r="AA28" i="94"/>
  <c r="AB28" i="94"/>
  <c r="W29" i="94"/>
  <c r="X29" i="94"/>
  <c r="Y29" i="94"/>
  <c r="Z29" i="94"/>
  <c r="AA29" i="94"/>
  <c r="AB29" i="94"/>
  <c r="W30" i="94"/>
  <c r="X30" i="94"/>
  <c r="Y30" i="94"/>
  <c r="Z30" i="94"/>
  <c r="AA30" i="94"/>
  <c r="AB30" i="94"/>
  <c r="W31" i="94"/>
  <c r="X31" i="94"/>
  <c r="Y31" i="94"/>
  <c r="Z31" i="94"/>
  <c r="AA31" i="94"/>
  <c r="AB31" i="94"/>
  <c r="W32" i="94"/>
  <c r="X32" i="94"/>
  <c r="Y32" i="94"/>
  <c r="Z32" i="94"/>
  <c r="AA32" i="94"/>
  <c r="AB32" i="94"/>
  <c r="W33" i="94"/>
  <c r="X33" i="94"/>
  <c r="Y33" i="94"/>
  <c r="Z33" i="94"/>
  <c r="AA33" i="94"/>
  <c r="AB33" i="94"/>
  <c r="W34" i="94"/>
  <c r="X34" i="94"/>
  <c r="Y34" i="94"/>
  <c r="Z34" i="94"/>
  <c r="AA34" i="94"/>
  <c r="AB34" i="94"/>
  <c r="W39" i="94"/>
  <c r="X39" i="94"/>
  <c r="Y39" i="94"/>
  <c r="Z39" i="94"/>
  <c r="AA39" i="94"/>
  <c r="AB39" i="94"/>
  <c r="W40" i="94"/>
  <c r="X40" i="94"/>
  <c r="Y40" i="94"/>
  <c r="Z40" i="94"/>
  <c r="AA40" i="94"/>
  <c r="AB40" i="94"/>
  <c r="W41" i="94"/>
  <c r="X41" i="94"/>
  <c r="Y41" i="94"/>
  <c r="Z41" i="94"/>
  <c r="AA41" i="94"/>
  <c r="AB41" i="94"/>
  <c r="W42" i="94"/>
  <c r="X42" i="94"/>
  <c r="Y42" i="94"/>
  <c r="Z42" i="94"/>
  <c r="AA42" i="94"/>
  <c r="AB42" i="94"/>
  <c r="W43" i="94"/>
  <c r="X43" i="94"/>
  <c r="Y43" i="94"/>
  <c r="Z43" i="94"/>
  <c r="AA43" i="94"/>
  <c r="AB43" i="94"/>
  <c r="W44" i="94"/>
  <c r="X44" i="94"/>
  <c r="Y44" i="94"/>
  <c r="Z44" i="94"/>
  <c r="AA44" i="94"/>
  <c r="AB44" i="94"/>
  <c r="W45" i="94"/>
  <c r="X45" i="94"/>
  <c r="Y45" i="94"/>
  <c r="Z45" i="94"/>
  <c r="AA45" i="94"/>
  <c r="AB45" i="94"/>
  <c r="W46" i="94"/>
  <c r="X46" i="94"/>
  <c r="Y46" i="94"/>
  <c r="Z46" i="94"/>
  <c r="AA46" i="94"/>
  <c r="AB46" i="94"/>
  <c r="W47" i="94"/>
  <c r="X47" i="94"/>
  <c r="Y47" i="94"/>
  <c r="Z47" i="94"/>
  <c r="AA47" i="94"/>
  <c r="AB47" i="94"/>
  <c r="W48" i="94"/>
  <c r="X48" i="94"/>
  <c r="Y48" i="94"/>
  <c r="Z48" i="94"/>
  <c r="AA48" i="94"/>
  <c r="AB48" i="94"/>
  <c r="W50" i="94"/>
  <c r="X50" i="94"/>
  <c r="Y50" i="94"/>
  <c r="Z50" i="94"/>
  <c r="AA50" i="94"/>
  <c r="AB50" i="94"/>
  <c r="W51" i="94"/>
  <c r="X51" i="94"/>
  <c r="Y51" i="94"/>
  <c r="Z51" i="94"/>
  <c r="AA51" i="94"/>
  <c r="AB51" i="94"/>
  <c r="W52" i="94"/>
  <c r="X52" i="94"/>
  <c r="Y52" i="94"/>
  <c r="Z52" i="94"/>
  <c r="AA52" i="94"/>
  <c r="AB52" i="94"/>
  <c r="W53" i="94"/>
  <c r="X53" i="94"/>
  <c r="Y53" i="94"/>
  <c r="Z53" i="94"/>
  <c r="AA53" i="94"/>
  <c r="AB53" i="94"/>
  <c r="W54" i="94"/>
  <c r="X54" i="94"/>
  <c r="Y54" i="94"/>
  <c r="Z54" i="94"/>
  <c r="AA54" i="94"/>
  <c r="AB54" i="94"/>
  <c r="W55" i="94"/>
  <c r="X55" i="94"/>
  <c r="Y55" i="94"/>
  <c r="Z55" i="94"/>
  <c r="AA55" i="94"/>
  <c r="AB55" i="94"/>
  <c r="W56" i="94"/>
  <c r="X56" i="94"/>
  <c r="Y56" i="94"/>
  <c r="Z56" i="94"/>
  <c r="AA56" i="94"/>
  <c r="AB56" i="94"/>
  <c r="W59" i="94"/>
  <c r="X59" i="94"/>
  <c r="Y59" i="94"/>
  <c r="Z59" i="94"/>
  <c r="AA59" i="94"/>
  <c r="AB59" i="94"/>
  <c r="W60" i="94"/>
  <c r="X60" i="94"/>
  <c r="Y60" i="94"/>
  <c r="Z60" i="94"/>
  <c r="AA60" i="94"/>
  <c r="AB60" i="94"/>
  <c r="W67" i="94"/>
  <c r="X67" i="94"/>
  <c r="Y67" i="94"/>
  <c r="Z67" i="94"/>
  <c r="AA67" i="94"/>
  <c r="AB67" i="94"/>
  <c r="W68" i="94"/>
  <c r="X68" i="94"/>
  <c r="Y68" i="94"/>
  <c r="Z68" i="94"/>
  <c r="AA68" i="94"/>
  <c r="AB68" i="94"/>
  <c r="W69" i="94"/>
  <c r="X69" i="94"/>
  <c r="Y69" i="94"/>
  <c r="Z69" i="94"/>
  <c r="AA69" i="94"/>
  <c r="AB69" i="94"/>
  <c r="W70" i="94"/>
  <c r="X70" i="94"/>
  <c r="Y70" i="94"/>
  <c r="Z70" i="94"/>
  <c r="AA70" i="94"/>
  <c r="AB70" i="94"/>
  <c r="W71" i="94"/>
  <c r="X71" i="94"/>
  <c r="Y71" i="94"/>
  <c r="Z71" i="94"/>
  <c r="AA71" i="94"/>
  <c r="AB71" i="94"/>
  <c r="W72" i="94"/>
  <c r="X72" i="94"/>
  <c r="Y72" i="94"/>
  <c r="Z72" i="94"/>
  <c r="AA72" i="94"/>
  <c r="AB72" i="94"/>
  <c r="W73" i="94"/>
  <c r="X73" i="94"/>
  <c r="Y73" i="94"/>
  <c r="Z73" i="94"/>
  <c r="AA73" i="94"/>
  <c r="AB73" i="94"/>
  <c r="W74" i="94"/>
  <c r="X74" i="94"/>
  <c r="Y74" i="94"/>
  <c r="Z74" i="94"/>
  <c r="AA74" i="94"/>
  <c r="AB74" i="94"/>
  <c r="W75" i="94"/>
  <c r="X75" i="94"/>
  <c r="Y75" i="94"/>
  <c r="Z75" i="94"/>
  <c r="AA75" i="94"/>
  <c r="AB75" i="94"/>
  <c r="W76" i="94"/>
  <c r="X76" i="94"/>
  <c r="Y76" i="94"/>
  <c r="Z76" i="94"/>
  <c r="AA76" i="94"/>
  <c r="AB76" i="94"/>
  <c r="W77" i="94"/>
  <c r="X77" i="94"/>
  <c r="Y77" i="94"/>
  <c r="Z77" i="94"/>
  <c r="AA77" i="94"/>
  <c r="AB77" i="94"/>
  <c r="W78" i="94"/>
  <c r="X78" i="94"/>
  <c r="Y78" i="94"/>
  <c r="Z78" i="94"/>
  <c r="AA78" i="94"/>
  <c r="AB78" i="94"/>
  <c r="W79" i="94"/>
  <c r="X79" i="94"/>
  <c r="Y79" i="94"/>
  <c r="Z79" i="94"/>
  <c r="AA79" i="94"/>
  <c r="AB79" i="94"/>
  <c r="W80" i="94"/>
  <c r="X80" i="94"/>
  <c r="Y80" i="94"/>
  <c r="Z80" i="94"/>
  <c r="AA80" i="94"/>
  <c r="AB80" i="94"/>
  <c r="W81" i="94"/>
  <c r="X81" i="94"/>
  <c r="Y81" i="94"/>
  <c r="Z81" i="94"/>
  <c r="AA81" i="94"/>
  <c r="AB81" i="94"/>
  <c r="W82" i="94"/>
  <c r="X82" i="94"/>
  <c r="Y82" i="94"/>
  <c r="Z82" i="94"/>
  <c r="AA82" i="94"/>
  <c r="AB82" i="94"/>
  <c r="W83" i="94"/>
  <c r="X83" i="94"/>
  <c r="Y83" i="94"/>
  <c r="Z83" i="94"/>
  <c r="AA83" i="94"/>
  <c r="AB83" i="94"/>
  <c r="W84" i="94"/>
  <c r="X84" i="94"/>
  <c r="Y84" i="94"/>
  <c r="Z84" i="94"/>
  <c r="AA84" i="94"/>
  <c r="AB84" i="94"/>
  <c r="W85" i="94"/>
  <c r="X85" i="94"/>
  <c r="Y85" i="94"/>
  <c r="Z85" i="94"/>
  <c r="AA85" i="94"/>
  <c r="AB85" i="94"/>
  <c r="W86" i="94"/>
  <c r="X86" i="94"/>
  <c r="Y86" i="94"/>
  <c r="Z86" i="94"/>
  <c r="AA86" i="94"/>
  <c r="AB86" i="94"/>
  <c r="W87" i="94"/>
  <c r="X87" i="94"/>
  <c r="Y87" i="94"/>
  <c r="Z87" i="94"/>
  <c r="AA87" i="94"/>
  <c r="AB87" i="94"/>
  <c r="W88" i="94"/>
  <c r="X88" i="94"/>
  <c r="Y88" i="94"/>
  <c r="Z88" i="94"/>
  <c r="AA88" i="94"/>
  <c r="AB88" i="94"/>
  <c r="W89" i="94"/>
  <c r="X89" i="94"/>
  <c r="Y89" i="94"/>
  <c r="Z89" i="94"/>
  <c r="AA89" i="94"/>
  <c r="AB89" i="94"/>
  <c r="W90" i="94"/>
  <c r="X90" i="94"/>
  <c r="Y90" i="94"/>
  <c r="Z90" i="94"/>
  <c r="AA90" i="94"/>
  <c r="AB90" i="94"/>
  <c r="W91" i="94"/>
  <c r="X91" i="94"/>
  <c r="Y91" i="94"/>
  <c r="Z91" i="94"/>
  <c r="AA91" i="94"/>
  <c r="AB91" i="94"/>
  <c r="W92" i="94"/>
  <c r="X92" i="94"/>
  <c r="Y92" i="94"/>
  <c r="Z92" i="94"/>
  <c r="AA92" i="94"/>
  <c r="AB92" i="94"/>
  <c r="W93" i="94"/>
  <c r="X93" i="94"/>
  <c r="Y93" i="94"/>
  <c r="Z93" i="94"/>
  <c r="AA93" i="94"/>
  <c r="AB93" i="94"/>
  <c r="V28" i="93"/>
  <c r="W28" i="93"/>
  <c r="X28" i="93"/>
  <c r="Y28" i="93"/>
  <c r="Z28" i="93"/>
  <c r="AA28" i="93"/>
  <c r="V29" i="93"/>
  <c r="W29" i="93"/>
  <c r="X29" i="93"/>
  <c r="Y29" i="93"/>
  <c r="Z29" i="93"/>
  <c r="AA29" i="93"/>
  <c r="V30" i="93"/>
  <c r="W30" i="93"/>
  <c r="X30" i="93"/>
  <c r="Y30" i="93"/>
  <c r="Z30" i="93"/>
  <c r="AA30" i="93"/>
  <c r="V31" i="93"/>
  <c r="W31" i="93"/>
  <c r="X31" i="93"/>
  <c r="Y31" i="93"/>
  <c r="Z31" i="93"/>
  <c r="AA31" i="93"/>
  <c r="V32" i="93"/>
  <c r="W32" i="93"/>
  <c r="X32" i="93"/>
  <c r="Y32" i="93"/>
  <c r="Z32" i="93"/>
  <c r="AA32" i="93"/>
  <c r="V37" i="93"/>
  <c r="W37" i="93"/>
  <c r="X37" i="93"/>
  <c r="Y37" i="93"/>
  <c r="Z37" i="93"/>
  <c r="AA37" i="93"/>
  <c r="V38" i="93"/>
  <c r="W38" i="93"/>
  <c r="X38" i="93"/>
  <c r="Y38" i="93"/>
  <c r="Z38" i="93"/>
  <c r="AA38" i="93"/>
  <c r="V39" i="93"/>
  <c r="W39" i="93"/>
  <c r="X39" i="93"/>
  <c r="Y39" i="93"/>
  <c r="Z39" i="93"/>
  <c r="AA39" i="93"/>
  <c r="V40" i="93"/>
  <c r="W40" i="93"/>
  <c r="X40" i="93"/>
  <c r="Y40" i="93"/>
  <c r="Z40" i="93"/>
  <c r="AA40" i="93"/>
  <c r="V41" i="93"/>
  <c r="W41" i="93"/>
  <c r="X41" i="93"/>
  <c r="Y41" i="93"/>
  <c r="Z41" i="93"/>
  <c r="AA41" i="93"/>
  <c r="V42" i="93"/>
  <c r="W42" i="93"/>
  <c r="X42" i="93"/>
  <c r="Y42" i="93"/>
  <c r="Z42" i="93"/>
  <c r="AA42" i="93"/>
  <c r="V43" i="93"/>
  <c r="W43" i="93"/>
  <c r="X43" i="93"/>
  <c r="Y43" i="93"/>
  <c r="Z43" i="93"/>
  <c r="AA43" i="93"/>
  <c r="V44" i="93"/>
  <c r="W44" i="93"/>
  <c r="X44" i="93"/>
  <c r="Y44" i="93"/>
  <c r="Z44" i="93"/>
  <c r="AA44" i="93"/>
  <c r="V45" i="93"/>
  <c r="W45" i="93"/>
  <c r="X45" i="93"/>
  <c r="Y45" i="93"/>
  <c r="Z45" i="93"/>
  <c r="AA45" i="93"/>
  <c r="V46" i="93"/>
  <c r="W46" i="93"/>
  <c r="X46" i="93"/>
  <c r="Y46" i="93"/>
  <c r="Z46" i="93"/>
  <c r="AA46" i="93"/>
  <c r="V47" i="93"/>
  <c r="W47" i="93"/>
  <c r="X47" i="93"/>
  <c r="Y47" i="93"/>
  <c r="Z47" i="93"/>
  <c r="AA47" i="93"/>
  <c r="V48" i="93"/>
  <c r="W48" i="93"/>
  <c r="X48" i="93"/>
  <c r="Y48" i="93"/>
  <c r="Z48" i="93"/>
  <c r="AA48" i="93"/>
  <c r="V50" i="93"/>
  <c r="W50" i="93"/>
  <c r="X50" i="93"/>
  <c r="Y50" i="93"/>
  <c r="Z50" i="93"/>
  <c r="AA50" i="93"/>
  <c r="V51" i="93"/>
  <c r="W51" i="93"/>
  <c r="X51" i="93"/>
  <c r="Y51" i="93"/>
  <c r="Z51" i="93"/>
  <c r="AA51" i="93"/>
  <c r="V52" i="93"/>
  <c r="W52" i="93"/>
  <c r="X52" i="93"/>
  <c r="Y52" i="93"/>
  <c r="Z52" i="93"/>
  <c r="AA52" i="93"/>
  <c r="V53" i="93"/>
  <c r="W53" i="93"/>
  <c r="X53" i="93"/>
  <c r="Y53" i="93"/>
  <c r="Z53" i="93"/>
  <c r="AA53" i="93"/>
  <c r="V54" i="93"/>
  <c r="W54" i="93"/>
  <c r="X54" i="93"/>
  <c r="Y54" i="93"/>
  <c r="Z54" i="93"/>
  <c r="AA54" i="93"/>
  <c r="V55" i="93"/>
  <c r="W55" i="93"/>
  <c r="X55" i="93"/>
  <c r="Y55" i="93"/>
  <c r="Z55" i="93"/>
  <c r="AA55" i="93"/>
  <c r="V59" i="93"/>
  <c r="W59" i="93"/>
  <c r="X59" i="93"/>
  <c r="Y59" i="93"/>
  <c r="Z59" i="93"/>
  <c r="AA59" i="93"/>
  <c r="V60" i="93"/>
  <c r="W60" i="93"/>
  <c r="X60" i="93"/>
  <c r="Y60" i="93"/>
  <c r="Z60" i="93"/>
  <c r="AA60" i="93"/>
  <c r="V61" i="93"/>
  <c r="W61" i="93"/>
  <c r="X61" i="93"/>
  <c r="Y61" i="93"/>
  <c r="Z61" i="93"/>
  <c r="AA61" i="93"/>
  <c r="V67" i="93"/>
  <c r="W67" i="93"/>
  <c r="X67" i="93"/>
  <c r="Y67" i="93"/>
  <c r="Z67" i="93"/>
  <c r="AA67" i="93"/>
  <c r="V68" i="93"/>
  <c r="W68" i="93"/>
  <c r="X68" i="93"/>
  <c r="Y68" i="93"/>
  <c r="Z68" i="93"/>
  <c r="AA68" i="93"/>
  <c r="V69" i="93"/>
  <c r="W69" i="93"/>
  <c r="X69" i="93"/>
  <c r="Y69" i="93"/>
  <c r="Z69" i="93"/>
  <c r="AA69" i="93"/>
  <c r="V70" i="93"/>
  <c r="W70" i="93"/>
  <c r="X70" i="93"/>
  <c r="Y70" i="93"/>
  <c r="Z70" i="93"/>
  <c r="AA70" i="93"/>
  <c r="V71" i="93"/>
  <c r="W71" i="93"/>
  <c r="X71" i="93"/>
  <c r="Y71" i="93"/>
  <c r="Z71" i="93"/>
  <c r="AA71" i="93"/>
  <c r="V72" i="93"/>
  <c r="W72" i="93"/>
  <c r="X72" i="93"/>
  <c r="Y72" i="93"/>
  <c r="Z72" i="93"/>
  <c r="AA72" i="93"/>
  <c r="V73" i="93"/>
  <c r="W73" i="93"/>
  <c r="X73" i="93"/>
  <c r="Y73" i="93"/>
  <c r="Z73" i="93"/>
  <c r="AA73" i="93"/>
  <c r="V74" i="93"/>
  <c r="W74" i="93"/>
  <c r="X74" i="93"/>
  <c r="Y74" i="93"/>
  <c r="Z74" i="93"/>
  <c r="AA74" i="93"/>
  <c r="V75" i="93"/>
  <c r="W75" i="93"/>
  <c r="X75" i="93"/>
  <c r="Y75" i="93"/>
  <c r="Z75" i="93"/>
  <c r="AA75" i="93"/>
  <c r="V76" i="93"/>
  <c r="W76" i="93"/>
  <c r="Y76" i="93"/>
  <c r="Z76" i="93"/>
  <c r="AA76" i="93"/>
  <c r="V77" i="93"/>
  <c r="W77" i="93"/>
  <c r="X77" i="93"/>
  <c r="Y77" i="93"/>
  <c r="Z77" i="93"/>
  <c r="AA77" i="93"/>
  <c r="V78" i="93"/>
  <c r="W78" i="93"/>
  <c r="X78" i="93"/>
  <c r="Y78" i="93"/>
  <c r="Z78" i="93"/>
  <c r="AA78" i="93"/>
  <c r="V79" i="93"/>
  <c r="W79" i="93"/>
  <c r="X79" i="93"/>
  <c r="Y79" i="93"/>
  <c r="Z79" i="93"/>
  <c r="AA79" i="93"/>
  <c r="V80" i="93"/>
  <c r="W80" i="93"/>
  <c r="X80" i="93"/>
  <c r="Y80" i="93"/>
  <c r="Z80" i="93"/>
  <c r="AA80" i="93"/>
  <c r="V81" i="93"/>
  <c r="W81" i="93"/>
  <c r="X81" i="93"/>
  <c r="Y81" i="93"/>
  <c r="Z81" i="93"/>
  <c r="AA81" i="93"/>
  <c r="V82" i="93"/>
  <c r="W82" i="93"/>
  <c r="X82" i="93"/>
  <c r="Y82" i="93"/>
  <c r="Z82" i="93"/>
  <c r="AA82" i="93"/>
  <c r="V83" i="93"/>
  <c r="W83" i="93"/>
  <c r="X83" i="93"/>
  <c r="Y83" i="93"/>
  <c r="Z83" i="93"/>
  <c r="AA83" i="93"/>
  <c r="V84" i="93"/>
  <c r="W84" i="93"/>
  <c r="X84" i="93"/>
  <c r="Y84" i="93"/>
  <c r="Z84" i="93"/>
  <c r="AA84" i="93"/>
  <c r="V85" i="93"/>
  <c r="W85" i="93"/>
  <c r="X85" i="93"/>
  <c r="Y85" i="93"/>
  <c r="Z85" i="93"/>
  <c r="AA85" i="93"/>
  <c r="V86" i="93"/>
  <c r="W86" i="93"/>
  <c r="X86" i="93"/>
  <c r="Y86" i="93"/>
  <c r="Z86" i="93"/>
  <c r="AA86" i="93"/>
  <c r="V87" i="93"/>
  <c r="W87" i="93"/>
  <c r="X87" i="93"/>
  <c r="Y87" i="93"/>
  <c r="Z87" i="93"/>
  <c r="AA87" i="93"/>
  <c r="V88" i="93"/>
  <c r="W88" i="93"/>
  <c r="X88" i="93"/>
  <c r="Y88" i="93"/>
  <c r="Z88" i="93"/>
  <c r="AA88" i="93"/>
  <c r="V89" i="93"/>
  <c r="W89" i="93"/>
  <c r="X89" i="93"/>
  <c r="Y89" i="93"/>
  <c r="Z89" i="93"/>
  <c r="AA89" i="93"/>
  <c r="V90" i="93"/>
  <c r="W90" i="93"/>
  <c r="X90" i="93"/>
  <c r="Y90" i="93"/>
  <c r="Z90" i="93"/>
  <c r="AA90" i="93"/>
  <c r="V91" i="93"/>
  <c r="W91" i="93"/>
  <c r="X91" i="93"/>
  <c r="Y91" i="93"/>
  <c r="Z91" i="93"/>
  <c r="AA91" i="93"/>
  <c r="V92" i="93"/>
  <c r="W92" i="93"/>
  <c r="X92" i="93"/>
  <c r="Y92" i="93"/>
  <c r="Z92" i="93"/>
  <c r="AA92" i="93"/>
  <c r="V93" i="93"/>
  <c r="W93" i="93"/>
  <c r="X93" i="93"/>
  <c r="Y93" i="93"/>
  <c r="Z93" i="93"/>
  <c r="AA93" i="93"/>
  <c r="V94" i="93"/>
  <c r="W94" i="93"/>
  <c r="X94" i="93"/>
  <c r="Y94" i="93"/>
  <c r="Z94" i="93"/>
  <c r="AA94" i="93"/>
  <c r="V95" i="93"/>
  <c r="W95" i="93"/>
  <c r="X95" i="93"/>
  <c r="Y95" i="93"/>
  <c r="Z95" i="93"/>
  <c r="AA95" i="93"/>
  <c r="V96" i="93"/>
  <c r="W96" i="93"/>
  <c r="X96" i="93"/>
  <c r="Y96" i="93"/>
  <c r="Z96" i="93"/>
  <c r="AA96" i="93"/>
  <c r="V97" i="93"/>
  <c r="W97" i="93"/>
  <c r="X97" i="93"/>
  <c r="Y97" i="93"/>
  <c r="Z97" i="93"/>
  <c r="AA97" i="93"/>
  <c r="C7" i="103" l="1"/>
  <c r="AB27" i="94" l="1"/>
  <c r="AA27" i="94"/>
  <c r="Z27" i="94"/>
  <c r="Y27" i="94"/>
  <c r="X27" i="94"/>
  <c r="W27" i="94"/>
  <c r="AB26" i="94"/>
  <c r="AA26" i="94"/>
  <c r="Z26" i="94"/>
  <c r="Y26" i="94"/>
  <c r="X26" i="94"/>
  <c r="W26" i="94"/>
  <c r="AB25" i="94"/>
  <c r="AA25" i="94"/>
  <c r="Z25" i="94"/>
  <c r="Y25" i="94"/>
  <c r="X25" i="94"/>
  <c r="W25" i="94"/>
  <c r="AB24" i="94"/>
  <c r="AA24" i="94"/>
  <c r="Z24" i="94"/>
  <c r="Y24" i="94"/>
  <c r="X24" i="94"/>
  <c r="W24" i="94"/>
  <c r="AB23" i="94"/>
  <c r="AA23" i="94"/>
  <c r="Z23" i="94"/>
  <c r="Y23" i="94"/>
  <c r="X23" i="94"/>
  <c r="W23" i="94"/>
  <c r="AB22" i="94"/>
  <c r="AA22" i="94"/>
  <c r="Z22" i="94"/>
  <c r="Y22" i="94"/>
  <c r="X22" i="94"/>
  <c r="W22" i="94"/>
  <c r="AB21" i="94"/>
  <c r="AA21" i="94"/>
  <c r="Z21" i="94"/>
  <c r="Y21" i="94"/>
  <c r="X21" i="94"/>
  <c r="W21" i="94"/>
  <c r="AB11" i="94"/>
  <c r="AA11" i="94"/>
  <c r="Z11" i="94"/>
  <c r="Y11" i="94"/>
  <c r="X11" i="94"/>
  <c r="W11" i="94"/>
  <c r="AB10" i="94"/>
  <c r="AA10" i="94"/>
  <c r="Z10" i="94"/>
  <c r="Y10" i="94"/>
  <c r="X10" i="94"/>
  <c r="W10" i="94"/>
  <c r="AA27" i="93" l="1"/>
  <c r="Z27" i="93"/>
  <c r="Y27" i="93"/>
  <c r="X27" i="93"/>
  <c r="W27" i="93"/>
  <c r="V27" i="93"/>
  <c r="AA26" i="93"/>
  <c r="Z26" i="93"/>
  <c r="Y26" i="93"/>
  <c r="X26" i="93"/>
  <c r="W26" i="93"/>
  <c r="V26" i="93"/>
  <c r="AA25" i="93"/>
  <c r="Z25" i="93"/>
  <c r="Y25" i="93"/>
  <c r="X25" i="93"/>
  <c r="W25" i="93"/>
  <c r="V25" i="93"/>
  <c r="AA24" i="93"/>
  <c r="Z24" i="93"/>
  <c r="Y24" i="93"/>
  <c r="X24" i="93"/>
  <c r="W24" i="93"/>
  <c r="V24" i="93"/>
  <c r="AA13" i="93"/>
  <c r="Z13" i="93"/>
  <c r="Y13" i="93"/>
  <c r="X13" i="93"/>
  <c r="W13" i="93"/>
  <c r="V13" i="93"/>
  <c r="AA12" i="93"/>
  <c r="Z12" i="93"/>
  <c r="Y12" i="93"/>
  <c r="X12" i="93"/>
  <c r="W12" i="93"/>
  <c r="V12" i="93"/>
  <c r="AA11" i="93"/>
  <c r="Z11" i="93"/>
  <c r="Y11" i="93"/>
  <c r="X11" i="93"/>
  <c r="W11" i="93"/>
  <c r="V11" i="93"/>
  <c r="AA10" i="93"/>
  <c r="Z10" i="93"/>
  <c r="Y10" i="93"/>
  <c r="X10" i="93"/>
  <c r="W10" i="93"/>
  <c r="V10" i="93"/>
  <c r="E12" i="103" l="1"/>
  <c r="D17" i="103" s="1"/>
  <c r="E17" i="103" s="1"/>
  <c r="E13" i="103"/>
  <c r="D18" i="103" s="1"/>
  <c r="E18" i="103" s="1"/>
  <c r="W9" i="94" l="1"/>
  <c r="AB9" i="94"/>
  <c r="AA9" i="93"/>
  <c r="W9" i="93"/>
  <c r="V9" i="93"/>
  <c r="AA9" i="94"/>
  <c r="Z9" i="94"/>
  <c r="Y9" i="94" l="1"/>
  <c r="X9" i="94"/>
  <c r="Z9" i="93"/>
  <c r="Y9" i="93"/>
  <c r="X9" i="93"/>
  <c r="R1" i="94" l="1"/>
  <c r="P1" i="93"/>
  <c r="M159" i="93" l="1"/>
  <c r="M151" i="93"/>
  <c r="M150" i="93"/>
  <c r="A159" i="93"/>
  <c r="A150" i="93"/>
</calcChain>
</file>

<file path=xl/sharedStrings.xml><?xml version="1.0" encoding="utf-8"?>
<sst xmlns="http://schemas.openxmlformats.org/spreadsheetml/2006/main" count="785" uniqueCount="374">
  <si>
    <t>I</t>
  </si>
  <si>
    <t>II</t>
  </si>
  <si>
    <t xml:space="preserve"> </t>
  </si>
  <si>
    <t>A</t>
  </si>
  <si>
    <t>Chia ra:</t>
  </si>
  <si>
    <t>Tổng số</t>
  </si>
  <si>
    <t>Tổng số</t>
  </si>
  <si>
    <t>1</t>
  </si>
  <si>
    <t>2</t>
  </si>
  <si>
    <t>1.1</t>
  </si>
  <si>
    <t>1.2</t>
  </si>
  <si>
    <t>2.1</t>
  </si>
  <si>
    <t>2.2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</si>
  <si>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</si>
  <si>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</si>
  <si>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</si>
  <si>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</si>
  <si>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</si>
  <si>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</si>
  <si>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</si>
  <si>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</si>
  <si>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</si>
  <si>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Dân sự</t>
  </si>
  <si>
    <t>Hôn nhân và gia đình</t>
  </si>
  <si>
    <t>Kinh doanh, thương mại</t>
  </si>
  <si>
    <t>Lao động</t>
  </si>
  <si>
    <t>Phá sản</t>
  </si>
  <si>
    <t>Tổng số phải thi hành</t>
  </si>
  <si>
    <t>Thi hành xong</t>
  </si>
  <si>
    <t>1.3</t>
  </si>
  <si>
    <t>Đang thi hành</t>
  </si>
  <si>
    <t>1.4</t>
  </si>
  <si>
    <t>1.5</t>
  </si>
  <si>
    <t>Trường hợp khác</t>
  </si>
  <si>
    <t>4.1</t>
  </si>
  <si>
    <t>4.2</t>
  </si>
  <si>
    <t>Tổng số có điều kiện thi hành</t>
  </si>
  <si>
    <t>Thụ lý mới</t>
  </si>
  <si>
    <t>1.6</t>
  </si>
  <si>
    <t>1.7</t>
  </si>
  <si>
    <t>1.8</t>
  </si>
  <si>
    <t>Tổng số việc chủ động</t>
  </si>
  <si>
    <t>Tổng số việc theo yêu cầu</t>
  </si>
  <si>
    <t>Tổng số thi hành xong</t>
  </si>
  <si>
    <t>13</t>
  </si>
  <si>
    <t>12</t>
  </si>
  <si>
    <t>14</t>
  </si>
  <si>
    <t>15</t>
  </si>
  <si>
    <t>16</t>
  </si>
  <si>
    <t>17</t>
  </si>
  <si>
    <t>18</t>
  </si>
  <si>
    <t>19</t>
  </si>
  <si>
    <t>Tổng số giải quyết</t>
  </si>
  <si>
    <t>STT</t>
  </si>
  <si>
    <t>Tên chỉ tiêu</t>
  </si>
  <si>
    <t>Thu hồi, sửa, hủy quyết định THA</t>
  </si>
  <si>
    <t>Tỷ lệ thi hành xong trong số có điều kiện</t>
  </si>
  <si>
    <t>Đơn vị tính: 1.000 VNĐ và %</t>
  </si>
  <si>
    <t>NGƯỜI LẬP BIỂU</t>
  </si>
  <si>
    <t>Thông tin chung biểu mẫu</t>
  </si>
  <si>
    <t>Thay đổi thông tin cột C để điền thông tin vào các biểu mẫu</t>
  </si>
  <si>
    <t>Người lập biểu</t>
  </si>
  <si>
    <t xml:space="preserve">Chức danh </t>
  </si>
  <si>
    <t>Lãnh đạo</t>
  </si>
  <si>
    <t xml:space="preserve">Ngày ký </t>
  </si>
  <si>
    <t>Họ tên người ký</t>
  </si>
  <si>
    <t>Họ tên người lập biểu</t>
  </si>
  <si>
    <t>Đơn vị báo cáo</t>
  </si>
  <si>
    <t>3.1</t>
  </si>
  <si>
    <t>3.2</t>
  </si>
  <si>
    <t>2.3</t>
  </si>
  <si>
    <t>Thu hồi,  hủy quyết định THA</t>
  </si>
  <si>
    <t>Đơn vị tính: Việc và %</t>
  </si>
  <si>
    <t>2.4</t>
  </si>
  <si>
    <t>2.5</t>
  </si>
  <si>
    <t>2.6</t>
  </si>
  <si>
    <t>2.7</t>
  </si>
  <si>
    <t>2.8</t>
  </si>
  <si>
    <t>4.3</t>
  </si>
  <si>
    <t>4.4</t>
  </si>
  <si>
    <t>5.1</t>
  </si>
  <si>
    <t>5.2</t>
  </si>
  <si>
    <t xml:space="preserve">Dân sự trong hình sự </t>
  </si>
  <si>
    <t xml:space="preserve">Dân sự trong hình sự về tham nhũng, kinh tế </t>
  </si>
  <si>
    <t>6.2</t>
  </si>
  <si>
    <t>6.1</t>
  </si>
  <si>
    <t>6.3</t>
  </si>
  <si>
    <t>5.3</t>
  </si>
  <si>
    <t>Chưa có điều kiện THA (trừ số đã chuyển sổ theo dõi riêng)</t>
  </si>
  <si>
    <t>Ủy thác THA</t>
  </si>
  <si>
    <t>Hoãn THA (trừ số hoãn theo điểm c khoản 1 Điều 48)</t>
  </si>
  <si>
    <t>Đình chỉ THA</t>
  </si>
  <si>
    <t>Giảm nghĩa vụ THA</t>
  </si>
  <si>
    <t>Tạm đình chỉ THA</t>
  </si>
  <si>
    <t xml:space="preserve">Số chuyển kỳ sau (trừ số chưa có điều kiện THA đã chuyển sổ theo dõi riêng) </t>
  </si>
  <si>
    <t>Hoãn THA theo điểm c khoản 1 Điều 48</t>
  </si>
  <si>
    <t>Năm trước chuyển sang (trừ số chưa có điều kiện THA đã chuyển sổ theo dõi riêng)</t>
  </si>
  <si>
    <t>Hoãn THA theo điểm c khoản 1 điều 48</t>
  </si>
  <si>
    <t>PHỤ LỤC THEO DÕI SỐ VIỆC CHƯA CÓ ĐIỀU KIỆN THI HÀNH ÁN ĐÃ CHUYỂN SỔ THEO DÕI RIÊNG</t>
  </si>
  <si>
    <t>TT</t>
  </si>
  <si>
    <t>Tiêu chí</t>
  </si>
  <si>
    <t>Đơn vị tính: 1.000 đồng</t>
  </si>
  <si>
    <t>Chia ra</t>
  </si>
  <si>
    <t>Đơn vị tính: việc</t>
  </si>
  <si>
    <t>PHỤ LỤC THEO DÕI SỐ TIỀN CHƯA CÓ ĐIỀU KIỆN THI HÀNH ÁN ĐÃ CHUYỂN SỔ THEO DÕI RIÊNG</t>
  </si>
  <si>
    <t>Tổng số tiền chủ động</t>
  </si>
  <si>
    <t>Tổng số tiền theo yêu cầu</t>
  </si>
  <si>
    <t>Kiểm tra cột</t>
  </si>
  <si>
    <t>18=12+13+14+15+16+17</t>
  </si>
  <si>
    <t>1=2+3</t>
  </si>
  <si>
    <t>1=4+5+6</t>
  </si>
  <si>
    <t>6=7+13+14+15+16</t>
  </si>
  <si>
    <t>7=8+11+12</t>
  </si>
  <si>
    <t>8=9+10</t>
  </si>
  <si>
    <t>17=11+12+13+14+15+16</t>
  </si>
  <si>
    <t>6=7+14+15+16+17</t>
  </si>
  <si>
    <t>7=8+12+13</t>
  </si>
  <si>
    <t>8=9+10+11</t>
  </si>
  <si>
    <r>
      <rPr>
        <b/>
        <u/>
        <sz val="11"/>
        <color rgb="FFFF0000"/>
        <rFont val="Arial"/>
        <family val="2"/>
      </rPr>
      <t>Lưu ý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Biểu 4 đến biểu 12 có thể thêm dòng nhưng không thêm được cột để đảm bảo cấu trúc của biểu mẫu; Đối với các chỉ tiêu không phát sinh ghi số không “0”. Tuyệt đối không sử dụng các ký tự để đánh dấu. Ô gạch chéolà không thực hiện thống kê</t>
    </r>
  </si>
  <si>
    <t>Việc</t>
  </si>
  <si>
    <t>Tiền</t>
  </si>
  <si>
    <t>1.9</t>
  </si>
  <si>
    <t>1.10</t>
  </si>
  <si>
    <t>O</t>
  </si>
  <si>
    <r>
      <rPr>
        <b/>
        <sz val="12"/>
        <rFont val="Arial"/>
        <family val="2"/>
      </rPr>
      <t>Biểu số: 04/TK-THADS</t>
    </r>
    <r>
      <rPr>
        <sz val="12"/>
        <rFont val="Arial"/>
        <family val="2"/>
      </rPr>
      <t xml:space="preserve">
</t>
    </r>
    <r>
      <rPr>
        <sz val="10"/>
        <rFont val="Arial"/>
        <family val="2"/>
      </rPr>
      <t>Ban hành theo TT số: 05/2024/TT-BTP
ngày 10 tháng 6 năm 2024</t>
    </r>
    <r>
      <rPr>
        <sz val="12"/>
        <rFont val="Arial"/>
        <family val="2"/>
      </rPr>
      <t xml:space="preserve">
Ngày nhận báo cáo: </t>
    </r>
  </si>
  <si>
    <r>
      <rPr>
        <b/>
        <sz val="12"/>
        <rFont val="Arial"/>
        <family val="2"/>
      </rPr>
      <t>Biểu số: 05/TK-THADS</t>
    </r>
    <r>
      <rPr>
        <sz val="12"/>
        <rFont val="Arial"/>
        <family val="2"/>
      </rPr>
      <t xml:space="preserve">
</t>
    </r>
    <r>
      <rPr>
        <sz val="10"/>
        <rFont val="Arial"/>
        <family val="2"/>
      </rPr>
      <t>Ban hành theo TT số: 05/2024/TT-BTP
ngày 10 tháng 6 năm 2024</t>
    </r>
    <r>
      <rPr>
        <sz val="12"/>
        <rFont val="Arial"/>
        <family val="2"/>
      </rPr>
      <t xml:space="preserve">
Ngày nhận báo cáo: </t>
    </r>
  </si>
  <si>
    <t>Kỳ Báo cáo</t>
  </si>
  <si>
    <t>Tỷ lệ giao</t>
  </si>
  <si>
    <t>mỗi tháng phải đạt</t>
  </si>
  <si>
    <t>Trong kỳ phải đạt</t>
  </si>
  <si>
    <t>Tổng thụ lý hiện tại</t>
  </si>
  <si>
    <t>tỷ lệ xong/Có ĐK</t>
  </si>
  <si>
    <t>Trong đó</t>
  </si>
  <si>
    <t>Tổng số việc phải TH</t>
  </si>
  <si>
    <t>Tổng số tiền phải TH</t>
  </si>
  <si>
    <t>Tổng số việc có ĐK</t>
  </si>
  <si>
    <t>Tổng số tiền có ĐK</t>
  </si>
  <si>
    <t>Tổng số việc đã TH xong</t>
  </si>
  <si>
    <t>Tổng số tiền  đã TH xong</t>
  </si>
  <si>
    <t>Tiền CĐK CSTDR</t>
  </si>
  <si>
    <t>Việc CĐK CSTDR</t>
  </si>
  <si>
    <t>Tổng số việc phải theo dõi giải quyết chưa trừ số chuyển sổ TDR</t>
  </si>
  <si>
    <t>tỷ lệ phân loại có ĐK</t>
  </si>
  <si>
    <t>Tổng số CĐK chuyển sổ theo dõi riêng</t>
  </si>
  <si>
    <t>tương đương</t>
  </si>
  <si>
    <t>việc</t>
  </si>
  <si>
    <t>ngàn đồng</t>
  </si>
  <si>
    <t>CHV phải giải quyết</t>
  </si>
  <si>
    <t>11 tháng</t>
  </si>
  <si>
    <t>Tây Ninh, ngày …… tháng ….. năm 2025</t>
  </si>
  <si>
    <t>Đặng Thị Tuyền</t>
  </si>
  <si>
    <t>Nguyễn Thị Lành</t>
  </si>
  <si>
    <t>Phạm Lê Tuấn An</t>
  </si>
  <si>
    <t>Nguyễn Quốc Khánh</t>
  </si>
  <si>
    <t>Dương Trúc Dân</t>
  </si>
  <si>
    <t>Đàm Thị Phương</t>
  </si>
  <si>
    <t>Lê Thị Thu Thảo</t>
  </si>
  <si>
    <t>Nguyễn Thị Tuyết Hằng</t>
  </si>
  <si>
    <t>Nguyễn Thị Hạnh</t>
  </si>
  <si>
    <t>Hồ Chí Bửu Nghi</t>
  </si>
  <si>
    <t>Võ Thành Thái</t>
  </si>
  <si>
    <t>Trần Thị Thanh Hiền</t>
  </si>
  <si>
    <t>Phạm Thanh Phong</t>
  </si>
  <si>
    <t>3.3</t>
  </si>
  <si>
    <t>3.4</t>
  </si>
  <si>
    <t>Nguyễn Quốc Vương</t>
  </si>
  <si>
    <t>3.5</t>
  </si>
  <si>
    <t>Hồ Thị Kim Ngân</t>
  </si>
  <si>
    <t>3.6</t>
  </si>
  <si>
    <t>Nguyễn Thị Ngọc Huệ</t>
  </si>
  <si>
    <t>3.7</t>
  </si>
  <si>
    <t>3.8</t>
  </si>
  <si>
    <t>Nguyễn Vũ Thanh</t>
  </si>
  <si>
    <t>Võ Thị Ngọc Loan</t>
  </si>
  <si>
    <t>4.5</t>
  </si>
  <si>
    <t>Trần Thành Nam</t>
  </si>
  <si>
    <t>Dương Quang Cường</t>
  </si>
  <si>
    <t>5.4</t>
  </si>
  <si>
    <t>Trần Hồng Thắm</t>
  </si>
  <si>
    <t>5.5</t>
  </si>
  <si>
    <t>Lý Công Hảo</t>
  </si>
  <si>
    <t>5.6</t>
  </si>
  <si>
    <t>5.7</t>
  </si>
  <si>
    <t>Đỗ Thành Đạt</t>
  </si>
  <si>
    <t>Trần Thị Diễm Trang</t>
  </si>
  <si>
    <t>6.4</t>
  </si>
  <si>
    <t>6.5</t>
  </si>
  <si>
    <t>Trần Thanh Giàu</t>
  </si>
  <si>
    <t>6.6</t>
  </si>
  <si>
    <t>Nguyễn Phương Bắc</t>
  </si>
  <si>
    <t>7.1</t>
  </si>
  <si>
    <t>Nguyễn Thành Sang</t>
  </si>
  <si>
    <t>7.2</t>
  </si>
  <si>
    <t>7.3</t>
  </si>
  <si>
    <t>7.4</t>
  </si>
  <si>
    <t>7.5</t>
  </si>
  <si>
    <t>Hoàng Thị Hà</t>
  </si>
  <si>
    <t>Nguyễn Thị Nguyên Hồng</t>
  </si>
  <si>
    <t>Lý Thế Thanh</t>
  </si>
  <si>
    <t>Nguyễn Thị Hương</t>
  </si>
  <si>
    <t>8.1</t>
  </si>
  <si>
    <t>8.2</t>
  </si>
  <si>
    <t>Nguyễn Minh Văn</t>
  </si>
  <si>
    <t>8.3</t>
  </si>
  <si>
    <t>8.4</t>
  </si>
  <si>
    <t>8.5</t>
  </si>
  <si>
    <t>Nguyễn Thành Hân</t>
  </si>
  <si>
    <t>Lâm Hồng Phương</t>
  </si>
  <si>
    <t>Nguyễn Duy Tân</t>
  </si>
  <si>
    <t>Nguyễn Võ Thanh Thảo</t>
  </si>
  <si>
    <t>9.1</t>
  </si>
  <si>
    <t>Lê Văn Nhân</t>
  </si>
  <si>
    <t>9.2</t>
  </si>
  <si>
    <t>9.3</t>
  </si>
  <si>
    <t>9.4</t>
  </si>
  <si>
    <t>Tạ Thanh Hiền</t>
  </si>
  <si>
    <t>9.5</t>
  </si>
  <si>
    <t>Trần Văn Chính</t>
  </si>
  <si>
    <t>Phạm Hoàng Sang</t>
  </si>
  <si>
    <t>Mai Nhật Quang</t>
  </si>
  <si>
    <t>Trần Hiếu Thuận</t>
  </si>
  <si>
    <t>Trần Hay Minh Luân</t>
  </si>
  <si>
    <t>Lê Hồ Đăng Khoa</t>
  </si>
  <si>
    <t>4.6</t>
  </si>
  <si>
    <t>Nguyễn Minh Chí</t>
  </si>
  <si>
    <t>Bùi Phú Hưng</t>
  </si>
  <si>
    <t>Huỳnh Phương Thành</t>
  </si>
  <si>
    <t>THADS tỉnh</t>
  </si>
  <si>
    <t>Các khu vực THADS</t>
  </si>
  <si>
    <t>Khu vực 1</t>
  </si>
  <si>
    <t>Khu vực 2</t>
  </si>
  <si>
    <t>Khu vực 3</t>
  </si>
  <si>
    <t>Khu vực 4</t>
  </si>
  <si>
    <t>Khu vực 5</t>
  </si>
  <si>
    <t>Khu vực 6</t>
  </si>
  <si>
    <t>Khu vực 7</t>
  </si>
  <si>
    <t>Khu vực 8</t>
  </si>
  <si>
    <t>Khu vực 9</t>
  </si>
  <si>
    <t>Khu vực 10</t>
  </si>
  <si>
    <t>Khu vực 11</t>
  </si>
  <si>
    <t>Khu vực 12</t>
  </si>
  <si>
    <t>Lê Đức Thọ</t>
  </si>
  <si>
    <t>Đặng Hoàng Yên</t>
  </si>
  <si>
    <t>Đặng Văn Vũ</t>
  </si>
  <si>
    <t>Lê Minh Gập</t>
  </si>
  <si>
    <t>Võ Xuân Lam</t>
  </si>
  <si>
    <t>Phạm Hoàng Vinh</t>
  </si>
  <si>
    <t>Lê Văn Bát</t>
  </si>
  <si>
    <t>Trương Thị Ngọc Hiền</t>
  </si>
  <si>
    <t>Đoàn Thị Kim Hằng</t>
  </si>
  <si>
    <t>Nguyễn Thiện Chí</t>
  </si>
  <si>
    <t>Trần Thị Thuý An</t>
  </si>
  <si>
    <t>1.11</t>
  </si>
  <si>
    <t>Nguyễn Xuân Hải</t>
  </si>
  <si>
    <t>Bùi Thị Thanh Lam</t>
  </si>
  <si>
    <t>Đinh Chí Thanh</t>
  </si>
  <si>
    <t>Nguyễn Ngọc Hồng Trang</t>
  </si>
  <si>
    <t>Nguyễn Thị Trà My</t>
  </si>
  <si>
    <t>Lê Thị Kim Hồng</t>
  </si>
  <si>
    <t>Đỗ Thị Hạnh</t>
  </si>
  <si>
    <t>Nguyễn Thanh Liêm</t>
  </si>
  <si>
    <t>Lê Thị Kim Loan</t>
  </si>
  <si>
    <t>Võ Thị Hoa</t>
  </si>
  <si>
    <t>Trương Đoàn Phúc Nguyên</t>
  </si>
  <si>
    <t>Võ Thanh Hà</t>
  </si>
  <si>
    <t>Lê Khắc Huy</t>
  </si>
  <si>
    <t>Phạm Vũ Long</t>
  </si>
  <si>
    <t>Bùi Thị Xuân Thơ</t>
  </si>
  <si>
    <t>Phùng Thanh Anh Vinh</t>
  </si>
  <si>
    <t>Mai Văn Định</t>
  </si>
  <si>
    <t>Võ Tấn Đoàn</t>
  </si>
  <si>
    <t>Lê Minh Thiện</t>
  </si>
  <si>
    <r>
      <t xml:space="preserve">Đơn vị, người báo cáo: </t>
    </r>
    <r>
      <rPr>
        <b/>
        <sz val="11"/>
        <color rgb="FF0070C0"/>
        <rFont val="Arial"/>
        <family val="2"/>
      </rPr>
      <t xml:space="preserve">THADS tỉnh Tây Ninh
</t>
    </r>
    <r>
      <rPr>
        <sz val="11"/>
        <rFont val="Arial"/>
        <family val="2"/>
      </rPr>
      <t xml:space="preserve">
Đơn vị nhận báo cáo: Cục Quản lý THADS</t>
    </r>
  </si>
  <si>
    <t>Bùi Thanh Tuấn</t>
  </si>
  <si>
    <t>Nguyễn Văn Hiếu</t>
  </si>
  <si>
    <t>Lương Văn Minh</t>
  </si>
  <si>
    <t>Mai Minh Tân</t>
  </si>
  <si>
    <t>Trần Thị Thu Hà</t>
  </si>
  <si>
    <t>Trần Văn Tuấn</t>
  </si>
  <si>
    <t>Nguyễn Thành Công</t>
  </si>
  <si>
    <t>Phạm Minh Tấn</t>
  </si>
  <si>
    <t>Nguyễn Thị So Gin</t>
  </si>
  <si>
    <t>Nguyễn Vũ Hồng Thắng</t>
  </si>
  <si>
    <t>Huỳnh Thị Thanh Trúc</t>
  </si>
  <si>
    <t>Trần Thành Được</t>
  </si>
  <si>
    <t>Nguyễn Thành Luân</t>
  </si>
  <si>
    <t>Huỳnh Thị Gái Bé</t>
  </si>
  <si>
    <t>Lê Thị Phương Linh</t>
  </si>
  <si>
    <t>Nguyễn Thị Hằng</t>
  </si>
  <si>
    <t>Phạm Văn Hùng</t>
  </si>
  <si>
    <t>Lê Văn Nhì</t>
  </si>
  <si>
    <t>Bùi Nam</t>
  </si>
  <si>
    <t>Nguyễn Thị Lệ Thanh</t>
  </si>
  <si>
    <t>Lê Thị Thu Hương</t>
  </si>
  <si>
    <t>Phan Thị Mỹ Linh</t>
  </si>
  <si>
    <t>Nguyễn Thị Thúy Trinh</t>
  </si>
  <si>
    <t>Nguyễn Phúc Lê Phương</t>
  </si>
  <si>
    <t>Hồ Phan Thanh Phú</t>
  </si>
  <si>
    <t>Nguyễn Thị Hà Lam</t>
  </si>
  <si>
    <t>Nguyễn Huỳnh Long</t>
  </si>
  <si>
    <t>Phan Tấn Lực</t>
  </si>
  <si>
    <t>Huỳnh Tố Quyên</t>
  </si>
  <si>
    <t>Nguyễn Văn Thưởng</t>
  </si>
  <si>
    <t>Trần Ngọc Trát</t>
  </si>
  <si>
    <t>Đỗ Thị Thanh Trúc</t>
  </si>
  <si>
    <t>Nguyễn Văn Việt</t>
  </si>
  <si>
    <t>Hồ Văn Dũng</t>
  </si>
  <si>
    <t>Lê Anh Quý</t>
  </si>
  <si>
    <t>Nguyễn Văn Nhựt</t>
  </si>
  <si>
    <t>Trịnh Minh Điền</t>
  </si>
  <si>
    <t>Trần Hữu Hiếu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</si>
  <si>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</si>
  <si>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</si>
  <si>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</si>
  <si>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</si>
  <si>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</si>
  <si>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</si>
  <si>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</si>
  <si>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</si>
  <si>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</si>
  <si>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</si>
  <si>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</si>
  <si>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</si>
  <si>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</si>
  <si>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</si>
  <si>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</si>
  <si>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</si>
  <si>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</si>
  <si>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</si>
  <si>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</si>
  <si>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</si>
  <si>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</si>
  <si>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</si>
  <si>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</si>
  <si>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</si>
  <si>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</si>
  <si>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</si>
  <si>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</si>
  <si>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</si>
  <si>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</si>
  <si>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</si>
  <si>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</si>
  <si>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</si>
  <si>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</si>
  <si>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</si>
  <si>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</si>
  <si>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</si>
  <si>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</si>
  <si>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</si>
  <si>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</si>
  <si>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</si>
  <si>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</si>
  <si>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</si>
  <si>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</si>
  <si>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12.16</t>
  </si>
  <si>
    <t>THADS Tỉnh</t>
  </si>
  <si>
    <t>Các Khu vực THADS</t>
  </si>
  <si>
    <t>Trầ Thị Hà Như</t>
  </si>
  <si>
    <t>Trần văn Tuấn</t>
  </si>
  <si>
    <t>Phạm Công Nhơn</t>
  </si>
  <si>
    <t>Phùng Thanh Phước</t>
  </si>
  <si>
    <t>Phan Ngọc Thạch</t>
  </si>
  <si>
    <t>Nguyễn Thị 
Tuyết Hằng</t>
  </si>
  <si>
    <t>Trấn Thanh Vũ</t>
  </si>
  <si>
    <t>Đặng Minh Phương</t>
  </si>
  <si>
    <t>Năm 2026</t>
  </si>
  <si>
    <t>TRƯỞNG THI HÀNH ÁN DÂN SỰ</t>
  </si>
  <si>
    <r>
      <t xml:space="preserve">
KẾT QUẢ THI HÀNH ÁN DÂN SỰ TÍNH BẰNG VIỆC CHIA THEO
 CƠ QUAN THI HÀNH ÁN DÂN SỰ VÀ CHẤP HÀNH VIÊN
</t>
    </r>
    <r>
      <rPr>
        <b/>
        <i/>
        <sz val="13"/>
        <color rgb="FF0000CC"/>
        <rFont val="Arial"/>
        <family val="2"/>
      </rPr>
      <t>8 tháng / năm 2026</t>
    </r>
  </si>
  <si>
    <r>
      <t xml:space="preserve">
KẾT QUẢ THI HÀNH ÁN DÂN SỰ TÍNH BẰNG TIỀN CHIA THEO
 CƠ QUAN THI HÀNH ÁN DÂN SỰ VÀ CHẤP HÀNH VIÊN
</t>
    </r>
    <r>
      <rPr>
        <b/>
        <i/>
        <sz val="13"/>
        <color rgb="FF0000CC"/>
        <rFont val="Arial"/>
        <family val="2"/>
      </rPr>
      <t>8 tháng / năm 2026</t>
    </r>
  </si>
  <si>
    <t>8 tháng / Năm 2026 (Từ ngày 01/10/2025 đến ngày 30/4/2026)</t>
  </si>
  <si>
    <t>Tây Ninh, ngày ….. tháng 06 năm 2026</t>
  </si>
  <si>
    <t>4.7</t>
  </si>
  <si>
    <t>Lê Kim Ngân</t>
  </si>
  <si>
    <t>11.13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</si>
</sst>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61" x14ac:knownFonts="1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i/>
      <sz val="13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10"/>
      <color rgb="FFFF0000"/>
      <name val="Arial"/>
      <family val="2"/>
    </font>
    <font>
      <b/>
      <sz val="8"/>
      <name val="Arial"/>
      <family val="2"/>
    </font>
    <font>
      <b/>
      <u/>
      <sz val="11"/>
      <color rgb="FFFF0000"/>
      <name val="Arial"/>
      <family val="2"/>
    </font>
    <font>
      <i/>
      <sz val="12"/>
      <color rgb="FFFF0000"/>
      <name val="Arial"/>
      <family val="2"/>
    </font>
    <font>
      <b/>
      <sz val="14"/>
      <color rgb="FFFF0000"/>
      <name val="Arial"/>
      <family val="2"/>
    </font>
    <font>
      <sz val="12"/>
      <color rgb="FF0000CC"/>
      <name val="Arial"/>
      <family val="2"/>
    </font>
    <font>
      <b/>
      <sz val="14"/>
      <color rgb="FF0000CC"/>
      <name val="Arial"/>
      <family val="2"/>
    </font>
    <font>
      <b/>
      <i/>
      <sz val="13"/>
      <color rgb="FF0000CC"/>
      <name val="Arial"/>
      <family val="2"/>
    </font>
    <font>
      <b/>
      <sz val="10"/>
      <color rgb="FF0000CC"/>
      <name val="Arial"/>
      <family val="2"/>
    </font>
    <font>
      <sz val="10"/>
      <color rgb="FF0000CC"/>
      <name val="Arial"/>
      <family val="2"/>
    </font>
    <font>
      <b/>
      <i/>
      <sz val="12"/>
      <color rgb="FF0000CC"/>
      <name val="Arial"/>
      <family val="2"/>
    </font>
    <font>
      <sz val="11"/>
      <color rgb="FFFF000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0000CC"/>
      <name val="Arial"/>
      <family val="2"/>
    </font>
    <font>
      <sz val="12"/>
      <color rgb="FF7030A0"/>
      <name val="Arial"/>
      <family val="2"/>
    </font>
    <font>
      <b/>
      <sz val="12"/>
      <color rgb="FFFFFF00"/>
      <name val="Arial"/>
      <family val="2"/>
    </font>
    <font>
      <sz val="12"/>
      <color theme="5" tint="-0.249977111117893"/>
      <name val="Arial"/>
      <family val="2"/>
    </font>
    <font>
      <sz val="12"/>
      <color theme="9" tint="-0.249977111117893"/>
      <name val="Arial"/>
      <family val="2"/>
    </font>
    <font>
      <sz val="12"/>
      <color rgb="FF0070C0"/>
      <name val="Arial"/>
      <family val="2"/>
    </font>
    <font>
      <b/>
      <sz val="10"/>
      <color rgb="FF0070C0"/>
      <name val="Arial"/>
      <family val="2"/>
    </font>
    <font>
      <i/>
      <sz val="12"/>
      <color rgb="FF0070C0"/>
      <name val="Arial"/>
      <family val="2"/>
    </font>
    <font>
      <i/>
      <sz val="12"/>
      <color rgb="FFFFFF00"/>
      <name val="Arial"/>
      <family val="2"/>
    </font>
    <font>
      <b/>
      <sz val="11"/>
      <color rgb="FFFF0000"/>
      <name val="Arial"/>
      <family val="2"/>
    </font>
    <font>
      <sz val="11"/>
      <color rgb="FF0070C0"/>
      <name val="Arial"/>
      <family val="2"/>
    </font>
    <font>
      <sz val="11"/>
      <color theme="9" tint="-0.249977111117893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color rgb="FF7030A0"/>
      <name val="Arial"/>
      <family val="2"/>
    </font>
    <font>
      <sz val="11"/>
      <color rgb="FFFFFF00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sz val="16"/>
      <color rgb="FF0000CC"/>
      <name val="Arial"/>
      <family val="2"/>
    </font>
    <font>
      <b/>
      <sz val="16"/>
      <name val="Arial"/>
      <family val="2"/>
    </font>
    <font>
      <b/>
      <sz val="11"/>
      <color rgb="FF0070C0"/>
      <name val="Arial"/>
      <family val="2"/>
    </font>
    <font>
      <b/>
      <i/>
      <sz val="11"/>
      <color rgb="FF0000CC"/>
      <name val="Arial"/>
      <family val="2"/>
    </font>
    <font>
      <sz val="9"/>
      <name val="Times New Roman"/>
      <family val="1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51">
    <xf numFmtId="0" fontId="0" fillId="0" borderId="0" xfId="0"/>
    <xf numFmtId="0" fontId="7" fillId="4" borderId="0" xfId="0" applyFont="1" applyFill="1" applyProtection="1">
      <protection locked="0"/>
    </xf>
    <xf numFmtId="0" fontId="10" fillId="4" borderId="0" xfId="0" applyFont="1" applyFill="1"/>
    <xf numFmtId="0" fontId="18" fillId="4" borderId="0" xfId="0" applyFont="1" applyFill="1" applyAlignment="1">
      <alignment wrapText="1"/>
    </xf>
    <xf numFmtId="0" fontId="7" fillId="4" borderId="0" xfId="0" applyFont="1" applyFill="1" applyAlignment="1">
      <alignment horizontal="center"/>
    </xf>
    <xf numFmtId="0" fontId="7" fillId="0" borderId="0" xfId="0" applyFont="1"/>
    <xf numFmtId="49" fontId="12" fillId="0" borderId="1" xfId="0" applyNumberFormat="1" applyFont="1" applyBorder="1" applyAlignment="1" applyProtection="1">
      <alignment horizontal="center"/>
      <protection locked="0"/>
    </xf>
    <xf numFmtId="49" fontId="12" fillId="2" borderId="1" xfId="0" applyNumberFormat="1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vertical="center"/>
    </xf>
    <xf numFmtId="165" fontId="7" fillId="0" borderId="0" xfId="0" applyNumberFormat="1" applyFont="1"/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165" fontId="22" fillId="0" borderId="4" xfId="1" applyNumberFormat="1" applyFont="1" applyBorder="1" applyAlignment="1">
      <alignment horizontal="center" vertical="center" wrapText="1"/>
    </xf>
    <xf numFmtId="165" fontId="22" fillId="0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/>
    <xf numFmtId="165" fontId="12" fillId="0" borderId="1" xfId="1" applyNumberFormat="1" applyFont="1" applyFill="1" applyBorder="1" applyAlignment="1">
      <alignment vertical="center" wrapText="1"/>
    </xf>
    <xf numFmtId="165" fontId="12" fillId="0" borderId="1" xfId="1" applyNumberFormat="1" applyFont="1" applyFill="1" applyBorder="1" applyProtection="1">
      <protection locked="0"/>
    </xf>
    <xf numFmtId="165" fontId="22" fillId="0" borderId="1" xfId="1" applyNumberFormat="1" applyFont="1" applyFill="1" applyBorder="1"/>
    <xf numFmtId="165" fontId="22" fillId="0" borderId="1" xfId="1" applyNumberFormat="1" applyFont="1" applyFill="1" applyBorder="1" applyAlignment="1">
      <alignment vertical="center" wrapText="1"/>
    </xf>
    <xf numFmtId="0" fontId="17" fillId="4" borderId="0" xfId="0" applyFont="1" applyFill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22" fillId="0" borderId="0" xfId="0" applyFont="1"/>
    <xf numFmtId="0" fontId="22" fillId="0" borderId="4" xfId="1" applyNumberFormat="1" applyFont="1" applyBorder="1" applyAlignment="1">
      <alignment horizontal="center" vertical="center" wrapText="1"/>
    </xf>
    <xf numFmtId="0" fontId="22" fillId="0" borderId="1" xfId="1" applyNumberFormat="1" applyFont="1" applyFill="1" applyBorder="1" applyAlignment="1">
      <alignment horizontal="center" vertical="center" wrapText="1"/>
    </xf>
    <xf numFmtId="0" fontId="28" fillId="0" borderId="0" xfId="0" applyFont="1"/>
    <xf numFmtId="165" fontId="11" fillId="3" borderId="1" xfId="1" applyNumberFormat="1" applyFont="1" applyFill="1" applyBorder="1" applyAlignment="1">
      <alignment horizontal="center" vertical="center" wrapText="1"/>
    </xf>
    <xf numFmtId="165" fontId="11" fillId="3" borderId="4" xfId="1" applyNumberFormat="1" applyFont="1" applyFill="1" applyBorder="1" applyAlignment="1">
      <alignment vertical="center" wrapText="1"/>
    </xf>
    <xf numFmtId="165" fontId="11" fillId="5" borderId="1" xfId="1" applyNumberFormat="1" applyFont="1" applyFill="1" applyBorder="1" applyAlignment="1" applyProtection="1">
      <alignment horizontal="left"/>
      <protection locked="0"/>
    </xf>
    <xf numFmtId="165" fontId="22" fillId="5" borderId="1" xfId="1" applyNumberFormat="1" applyFont="1" applyFill="1" applyBorder="1"/>
    <xf numFmtId="49" fontId="11" fillId="5" borderId="1" xfId="0" applyNumberFormat="1" applyFont="1" applyFill="1" applyBorder="1" applyAlignment="1" applyProtection="1">
      <alignment horizontal="center"/>
      <protection locked="0"/>
    </xf>
    <xf numFmtId="49" fontId="11" fillId="5" borderId="1" xfId="0" applyNumberFormat="1" applyFont="1" applyFill="1" applyBorder="1" applyAlignment="1" applyProtection="1">
      <alignment horizontal="left"/>
      <protection locked="0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4" xfId="1" applyNumberFormat="1" applyFont="1" applyFill="1" applyBorder="1" applyAlignment="1">
      <alignment vertical="center" wrapText="1"/>
    </xf>
    <xf numFmtId="165" fontId="24" fillId="3" borderId="4" xfId="1" applyNumberFormat="1" applyFont="1" applyFill="1" applyBorder="1" applyAlignment="1">
      <alignment vertical="center" wrapText="1"/>
    </xf>
    <xf numFmtId="165" fontId="12" fillId="0" borderId="1" xfId="1" applyNumberFormat="1" applyFont="1" applyFill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7" fillId="4" borderId="0" xfId="0" applyFont="1" applyFill="1"/>
    <xf numFmtId="0" fontId="8" fillId="4" borderId="0" xfId="0" applyFont="1" applyFill="1"/>
    <xf numFmtId="0" fontId="9" fillId="4" borderId="0" xfId="0" applyFont="1" applyFill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18" fillId="4" borderId="0" xfId="0" applyFont="1" applyFill="1"/>
    <xf numFmtId="0" fontId="20" fillId="4" borderId="0" xfId="0" applyFont="1" applyFill="1" applyAlignment="1">
      <alignment horizontal="center" wrapText="1"/>
    </xf>
    <xf numFmtId="0" fontId="10" fillId="4" borderId="7" xfId="0" applyFont="1" applyFill="1" applyBorder="1"/>
    <xf numFmtId="0" fontId="7" fillId="4" borderId="0" xfId="0" applyFont="1" applyFill="1" applyAlignment="1">
      <alignment horizontal="center" vertical="center"/>
    </xf>
    <xf numFmtId="0" fontId="28" fillId="4" borderId="0" xfId="0" applyFont="1" applyFill="1"/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28" fillId="4" borderId="0" xfId="0" applyFont="1" applyFill="1" applyProtection="1">
      <protection locked="0"/>
    </xf>
    <xf numFmtId="165" fontId="28" fillId="4" borderId="1" xfId="1" applyNumberFormat="1" applyFont="1" applyFill="1" applyBorder="1" applyProtection="1">
      <protection locked="0"/>
    </xf>
    <xf numFmtId="0" fontId="16" fillId="4" borderId="0" xfId="0" applyFont="1" applyFill="1" applyAlignment="1">
      <alignment wrapText="1"/>
    </xf>
    <xf numFmtId="0" fontId="28" fillId="0" borderId="0" xfId="1" applyNumberFormat="1" applyFont="1" applyFill="1" applyBorder="1" applyProtection="1">
      <protection locked="0"/>
    </xf>
    <xf numFmtId="0" fontId="28" fillId="4" borderId="0" xfId="1" applyNumberFormat="1" applyFont="1" applyFill="1" applyBorder="1" applyProtection="1">
      <protection locked="0"/>
    </xf>
    <xf numFmtId="0" fontId="9" fillId="4" borderId="3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14" fontId="10" fillId="0" borderId="1" xfId="0" applyNumberFormat="1" applyFont="1" applyBorder="1" applyAlignment="1">
      <alignment horizontal="right" vertical="center"/>
    </xf>
    <xf numFmtId="165" fontId="28" fillId="0" borderId="1" xfId="1" applyNumberFormat="1" applyFont="1" applyFill="1" applyBorder="1" applyProtection="1">
      <protection locked="0"/>
    </xf>
    <xf numFmtId="0" fontId="38" fillId="0" borderId="1" xfId="0" applyFont="1" applyBorder="1" applyAlignment="1">
      <alignment horizontal="right" vertical="center"/>
    </xf>
    <xf numFmtId="0" fontId="3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0" fontId="19" fillId="0" borderId="0" xfId="0" applyNumberFormat="1" applyFont="1" applyAlignment="1">
      <alignment vertical="center"/>
    </xf>
    <xf numFmtId="10" fontId="39" fillId="0" borderId="0" xfId="3" applyNumberFormat="1" applyFont="1" applyAlignment="1">
      <alignment vertical="center"/>
    </xf>
    <xf numFmtId="10" fontId="19" fillId="0" borderId="0" xfId="3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5" fontId="37" fillId="0" borderId="0" xfId="1" applyNumberFormat="1" applyFont="1" applyAlignment="1">
      <alignment vertical="center"/>
    </xf>
    <xf numFmtId="165" fontId="42" fillId="0" borderId="0" xfId="1" applyNumberFormat="1" applyFont="1" applyAlignment="1">
      <alignment vertical="center"/>
    </xf>
    <xf numFmtId="165" fontId="40" fillId="0" borderId="0" xfId="1" applyNumberFormat="1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5" fontId="47" fillId="0" borderId="0" xfId="1" applyNumberFormat="1" applyFont="1" applyAlignment="1">
      <alignment vertical="center"/>
    </xf>
    <xf numFmtId="0" fontId="48" fillId="0" borderId="0" xfId="0" applyFont="1" applyAlignment="1">
      <alignment vertical="center"/>
    </xf>
    <xf numFmtId="10" fontId="9" fillId="0" borderId="0" xfId="3" applyNumberFormat="1" applyFont="1" applyFill="1" applyBorder="1" applyAlignment="1" applyProtection="1">
      <alignment horizontal="center" vertical="center"/>
      <protection locked="0"/>
    </xf>
    <xf numFmtId="10" fontId="9" fillId="0" borderId="1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166" fontId="9" fillId="0" borderId="0" xfId="1" applyNumberFormat="1" applyFont="1" applyFill="1" applyBorder="1" applyAlignment="1" applyProtection="1">
      <alignment horizontal="center" vertical="center" wrapText="1"/>
    </xf>
    <xf numFmtId="166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10" fontId="9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Protection="1">
      <protection locked="0"/>
    </xf>
    <xf numFmtId="165" fontId="28" fillId="3" borderId="1" xfId="1" applyNumberFormat="1" applyFont="1" applyFill="1" applyBorder="1" applyProtection="1">
      <protection locked="0"/>
    </xf>
    <xf numFmtId="0" fontId="7" fillId="3" borderId="0" xfId="0" applyFont="1" applyFill="1"/>
    <xf numFmtId="0" fontId="49" fillId="0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vertical="center"/>
    </xf>
    <xf numFmtId="0" fontId="22" fillId="0" borderId="4" xfId="1" applyNumberFormat="1" applyFont="1" applyFill="1" applyBorder="1" applyAlignment="1">
      <alignment horizontal="center" vertical="center" wrapText="1"/>
    </xf>
    <xf numFmtId="166" fontId="24" fillId="8" borderId="4" xfId="1" applyNumberFormat="1" applyFont="1" applyFill="1" applyBorder="1" applyAlignment="1">
      <alignment vertical="center" wrapText="1"/>
    </xf>
    <xf numFmtId="0" fontId="46" fillId="8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165" fontId="27" fillId="0" borderId="1" xfId="0" applyNumberFormat="1" applyFont="1" applyBorder="1" applyAlignment="1">
      <alignment vertical="center"/>
    </xf>
    <xf numFmtId="10" fontId="48" fillId="0" borderId="0" xfId="3" applyNumberFormat="1" applyFont="1" applyAlignment="1">
      <alignment vertical="center"/>
    </xf>
    <xf numFmtId="10" fontId="41" fillId="0" borderId="0" xfId="3" applyNumberFormat="1" applyFont="1" applyAlignment="1">
      <alignment vertical="center"/>
    </xf>
    <xf numFmtId="10" fontId="37" fillId="0" borderId="0" xfId="3" applyNumberFormat="1" applyFont="1" applyAlignment="1">
      <alignment vertical="center"/>
    </xf>
    <xf numFmtId="0" fontId="7" fillId="6" borderId="0" xfId="0" applyFont="1" applyFill="1" applyProtection="1">
      <protection locked="0"/>
    </xf>
    <xf numFmtId="165" fontId="28" fillId="6" borderId="1" xfId="1" applyNumberFormat="1" applyFont="1" applyFill="1" applyBorder="1" applyProtection="1">
      <protection locked="0"/>
    </xf>
    <xf numFmtId="0" fontId="12" fillId="0" borderId="0" xfId="0" applyFont="1" applyAlignment="1">
      <alignment vertical="center"/>
    </xf>
    <xf numFmtId="10" fontId="50" fillId="0" borderId="0" xfId="0" applyNumberFormat="1" applyFont="1" applyAlignment="1">
      <alignment vertical="center"/>
    </xf>
    <xf numFmtId="0" fontId="51" fillId="0" borderId="0" xfId="0" applyFont="1" applyAlignment="1">
      <alignment vertical="center"/>
    </xf>
    <xf numFmtId="165" fontId="52" fillId="0" borderId="0" xfId="1" applyNumberFormat="1" applyFont="1" applyAlignment="1">
      <alignment vertical="center"/>
    </xf>
    <xf numFmtId="0" fontId="42" fillId="0" borderId="0" xfId="0" applyFont="1" applyAlignment="1">
      <alignment vertical="center" wrapText="1"/>
    </xf>
    <xf numFmtId="0" fontId="47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39" fillId="0" borderId="0" xfId="0" applyFont="1" applyAlignment="1">
      <alignment horizontal="right" vertical="center"/>
    </xf>
    <xf numFmtId="0" fontId="53" fillId="4" borderId="0" xfId="0" applyFont="1" applyFill="1"/>
    <xf numFmtId="166" fontId="53" fillId="0" borderId="0" xfId="1" applyNumberFormat="1" applyFont="1" applyFill="1" applyBorder="1" applyAlignment="1" applyProtection="1">
      <alignment horizontal="center" vertical="center" wrapText="1"/>
      <protection locked="0"/>
    </xf>
    <xf numFmtId="166" fontId="53" fillId="0" borderId="0" xfId="1" applyNumberFormat="1" applyFont="1" applyFill="1" applyBorder="1" applyAlignment="1" applyProtection="1">
      <alignment horizontal="center" vertical="center" wrapText="1"/>
    </xf>
    <xf numFmtId="0" fontId="55" fillId="0" borderId="0" xfId="1" applyNumberFormat="1" applyFont="1" applyFill="1" applyBorder="1" applyProtection="1"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vertical="center" wrapText="1"/>
      <protection locked="0"/>
    </xf>
    <xf numFmtId="10" fontId="53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56" fillId="4" borderId="0" xfId="0" applyFont="1" applyFill="1" applyAlignment="1">
      <alignment horizontal="center" wrapText="1"/>
    </xf>
    <xf numFmtId="0" fontId="53" fillId="4" borderId="0" xfId="0" applyFont="1" applyFill="1" applyAlignment="1">
      <alignment horizontal="center" wrapText="1"/>
    </xf>
    <xf numFmtId="0" fontId="53" fillId="4" borderId="0" xfId="0" applyFont="1" applyFill="1" applyAlignment="1">
      <alignment wrapText="1"/>
    </xf>
    <xf numFmtId="0" fontId="53" fillId="4" borderId="0" xfId="0" applyFont="1" applyFill="1" applyAlignment="1">
      <alignment horizontal="center"/>
    </xf>
    <xf numFmtId="0" fontId="55" fillId="0" borderId="0" xfId="0" applyFont="1"/>
    <xf numFmtId="10" fontId="43" fillId="0" borderId="0" xfId="3" applyNumberFormat="1" applyFont="1" applyAlignment="1">
      <alignment vertical="center"/>
    </xf>
    <xf numFmtId="0" fontId="43" fillId="0" borderId="0" xfId="0" applyFont="1" applyAlignment="1">
      <alignment vertical="center"/>
    </xf>
    <xf numFmtId="0" fontId="20" fillId="0" borderId="1" xfId="0" applyFont="1" applyBorder="1" applyAlignment="1">
      <alignment vertical="center" wrapText="1"/>
    </xf>
    <xf numFmtId="10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 applyProtection="1">
      <alignment horizontal="left" vertical="center"/>
      <protection locked="0"/>
    </xf>
    <xf numFmtId="165" fontId="11" fillId="5" borderId="1" xfId="1" applyNumberFormat="1" applyFont="1" applyFill="1" applyBorder="1" applyAlignment="1" applyProtection="1">
      <alignment horizontal="left" vertical="center"/>
      <protection locked="0"/>
    </xf>
    <xf numFmtId="165" fontId="12" fillId="0" borderId="1" xfId="1" applyNumberFormat="1" applyFont="1" applyFill="1" applyBorder="1" applyAlignment="1">
      <alignment vertical="center"/>
    </xf>
    <xf numFmtId="165" fontId="22" fillId="5" borderId="1" xfId="1" applyNumberFormat="1" applyFont="1" applyFill="1" applyBorder="1" applyAlignment="1">
      <alignment vertical="center"/>
    </xf>
    <xf numFmtId="165" fontId="22" fillId="0" borderId="1" xfId="1" applyNumberFormat="1" applyFont="1" applyFill="1" applyBorder="1" applyAlignment="1">
      <alignment vertical="center"/>
    </xf>
    <xf numFmtId="165" fontId="24" fillId="5" borderId="1" xfId="1" applyNumberFormat="1" applyFont="1" applyFill="1" applyBorder="1" applyAlignment="1" applyProtection="1">
      <alignment horizontal="left" vertical="center"/>
      <protection locked="0"/>
    </xf>
    <xf numFmtId="165" fontId="22" fillId="0" borderId="1" xfId="1" applyNumberFormat="1" applyFont="1" applyFill="1" applyBorder="1" applyAlignment="1" applyProtection="1">
      <alignment vertical="center"/>
      <protection locked="0"/>
    </xf>
    <xf numFmtId="0" fontId="58" fillId="0" borderId="0" xfId="0" applyFont="1" applyAlignment="1">
      <alignment vertical="center"/>
    </xf>
    <xf numFmtId="166" fontId="1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3" fillId="0" borderId="0" xfId="0" applyFont="1"/>
    <xf numFmtId="166" fontId="7" fillId="0" borderId="0" xfId="0" applyNumberFormat="1" applyFont="1"/>
    <xf numFmtId="166" fontId="9" fillId="0" borderId="1" xfId="1" applyNumberFormat="1" applyFont="1" applyFill="1" applyBorder="1" applyAlignment="1" applyProtection="1">
      <alignment horizontal="center" vertical="center"/>
    </xf>
    <xf numFmtId="166" fontId="15" fillId="0" borderId="1" xfId="1" applyNumberFormat="1" applyFont="1" applyFill="1" applyBorder="1" applyAlignment="1" applyProtection="1">
      <alignment horizontal="center" vertical="center"/>
      <protection locked="0"/>
    </xf>
    <xf numFmtId="166" fontId="9" fillId="0" borderId="1" xfId="1" applyNumberFormat="1" applyFont="1" applyFill="1" applyBorder="1" applyAlignment="1" applyProtection="1">
      <alignment horizontal="center" vertical="center"/>
      <protection locked="0"/>
    </xf>
    <xf numFmtId="166" fontId="9" fillId="0" borderId="0" xfId="1" applyNumberFormat="1" applyFont="1" applyFill="1" applyBorder="1" applyAlignment="1" applyProtection="1">
      <alignment horizontal="center" vertical="center"/>
    </xf>
    <xf numFmtId="166" fontId="15" fillId="0" borderId="0" xfId="1" applyNumberFormat="1" applyFont="1" applyFill="1" applyBorder="1" applyAlignment="1" applyProtection="1">
      <alignment horizontal="center" vertical="center"/>
      <protection locked="0"/>
    </xf>
    <xf numFmtId="166" fontId="9" fillId="0" borderId="0" xfId="1" applyNumberFormat="1" applyFont="1" applyFill="1" applyBorder="1" applyAlignment="1" applyProtection="1">
      <alignment horizontal="center" vertical="center"/>
      <protection locked="0"/>
    </xf>
    <xf numFmtId="166" fontId="9" fillId="0" borderId="1" xfId="1" applyNumberFormat="1" applyFont="1" applyFill="1" applyBorder="1" applyAlignment="1" applyProtection="1">
      <alignment horizontal="center" vertical="center" wrapText="1"/>
    </xf>
    <xf numFmtId="166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13" fillId="3" borderId="1" xfId="1" applyNumberFormat="1" applyFont="1" applyFill="1" applyBorder="1" applyAlignment="1" applyProtection="1">
      <alignment horizontal="center" vertical="center"/>
    </xf>
    <xf numFmtId="166" fontId="15" fillId="3" borderId="1" xfId="1" applyNumberFormat="1" applyFont="1" applyFill="1" applyBorder="1" applyAlignment="1" applyProtection="1">
      <alignment horizontal="center" vertical="center"/>
    </xf>
    <xf numFmtId="166" fontId="9" fillId="3" borderId="1" xfId="1" applyNumberFormat="1" applyFont="1" applyFill="1" applyBorder="1" applyAlignment="1" applyProtection="1">
      <alignment horizontal="center" vertical="center"/>
    </xf>
    <xf numFmtId="10" fontId="9" fillId="3" borderId="1" xfId="3" applyNumberFormat="1" applyFont="1" applyFill="1" applyBorder="1" applyAlignment="1" applyProtection="1">
      <alignment horizontal="center" vertical="center"/>
      <protection locked="0"/>
    </xf>
    <xf numFmtId="166" fontId="14" fillId="3" borderId="1" xfId="1" applyNumberFormat="1" applyFont="1" applyFill="1" applyBorder="1" applyAlignment="1" applyProtection="1">
      <alignment horizontal="center" vertical="center"/>
    </xf>
    <xf numFmtId="10" fontId="13" fillId="3" borderId="1" xfId="3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8" fillId="3" borderId="0" xfId="0" applyFont="1" applyFill="1" applyProtection="1">
      <protection locked="0"/>
    </xf>
    <xf numFmtId="165" fontId="37" fillId="3" borderId="1" xfId="1" applyNumberFormat="1" applyFont="1" applyFill="1" applyBorder="1" applyProtection="1"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166" fontId="13" fillId="3" borderId="1" xfId="1" applyNumberFormat="1" applyFont="1" applyFill="1" applyBorder="1" applyAlignment="1" applyProtection="1">
      <alignment horizontal="center" vertical="center" wrapText="1"/>
    </xf>
    <xf numFmtId="166" fontId="14" fillId="3" borderId="1" xfId="1" applyNumberFormat="1" applyFont="1" applyFill="1" applyBorder="1" applyAlignment="1" applyProtection="1">
      <alignment horizontal="center" vertical="center" wrapText="1"/>
    </xf>
    <xf numFmtId="10" fontId="13" fillId="3" borderId="1" xfId="3" applyNumberFormat="1" applyFont="1" applyFill="1" applyBorder="1" applyAlignment="1" applyProtection="1">
      <alignment horizontal="center" vertical="center" wrapText="1"/>
      <protection locked="0"/>
    </xf>
    <xf numFmtId="166" fontId="15" fillId="3" borderId="1" xfId="1" applyNumberFormat="1" applyFont="1" applyFill="1" applyBorder="1" applyAlignment="1" applyProtection="1">
      <alignment horizontal="center" vertical="center" wrapText="1"/>
    </xf>
    <xf numFmtId="166" fontId="9" fillId="3" borderId="1" xfId="1" applyNumberFormat="1" applyFont="1" applyFill="1" applyBorder="1" applyAlignment="1" applyProtection="1">
      <alignment horizontal="center" vertical="center" wrapText="1"/>
    </xf>
    <xf numFmtId="0" fontId="8" fillId="3" borderId="0" xfId="0" applyFont="1" applyFill="1"/>
    <xf numFmtId="0" fontId="59" fillId="0" borderId="1" xfId="0" applyFont="1" applyBorder="1" applyAlignment="1" applyProtection="1">
      <alignment vertical="center"/>
      <protection locked="0"/>
    </xf>
    <xf numFmtId="0" fontId="46" fillId="0" borderId="1" xfId="0" applyFont="1" applyBorder="1" applyAlignment="1">
      <alignment horizontal="center" vertical="center"/>
    </xf>
    <xf numFmtId="0" fontId="35" fillId="7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37" fillId="6" borderId="1" xfId="0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 vertical="center" wrapText="1"/>
    </xf>
    <xf numFmtId="0" fontId="17" fillId="4" borderId="0" xfId="0" applyFont="1" applyFill="1" applyAlignment="1" applyProtection="1">
      <alignment horizontal="center" vertical="top" wrapText="1"/>
      <protection locked="0"/>
    </xf>
    <xf numFmtId="0" fontId="7" fillId="4" borderId="0" xfId="1" applyNumberFormat="1" applyFont="1" applyFill="1" applyBorder="1" applyAlignment="1">
      <alignment horizontal="left" vertical="top" wrapText="1"/>
    </xf>
    <xf numFmtId="0" fontId="26" fillId="4" borderId="7" xfId="0" applyFont="1" applyFill="1" applyBorder="1" applyAlignment="1">
      <alignment horizontal="right"/>
    </xf>
    <xf numFmtId="0" fontId="11" fillId="4" borderId="3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7" fillId="4" borderId="0" xfId="1" applyNumberFormat="1" applyFont="1" applyFill="1" applyAlignment="1" applyProtection="1">
      <alignment horizontal="center" wrapText="1"/>
    </xf>
    <xf numFmtId="0" fontId="16" fillId="4" borderId="0" xfId="1" applyNumberFormat="1" applyFont="1" applyFill="1" applyBorder="1" applyAlignment="1" applyProtection="1">
      <alignment horizontal="center" vertical="center" wrapText="1"/>
    </xf>
    <xf numFmtId="0" fontId="17" fillId="4" borderId="0" xfId="0" applyFont="1" applyFill="1" applyAlignment="1">
      <alignment horizontal="center" wrapText="1"/>
    </xf>
    <xf numFmtId="0" fontId="16" fillId="4" borderId="0" xfId="1" applyNumberFormat="1" applyFont="1" applyFill="1" applyBorder="1" applyAlignment="1" applyProtection="1">
      <alignment horizontal="center" wrapText="1"/>
    </xf>
    <xf numFmtId="0" fontId="7" fillId="4" borderId="0" xfId="0" applyFont="1" applyFill="1" applyAlignment="1">
      <alignment horizontal="left" vertical="top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 applyProtection="1">
      <alignment horizontal="center"/>
      <protection locked="0"/>
    </xf>
    <xf numFmtId="0" fontId="31" fillId="4" borderId="1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6" fillId="4" borderId="0" xfId="1" applyNumberFormat="1" applyFont="1" applyFill="1" applyAlignment="1" applyProtection="1">
      <alignment horizont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56" fillId="0" borderId="0" xfId="0" applyFont="1" applyAlignment="1" applyProtection="1">
      <alignment horizontal="center" vertical="center" wrapText="1"/>
      <protection locked="0"/>
    </xf>
    <xf numFmtId="166" fontId="54" fillId="0" borderId="0" xfId="1" applyNumberFormat="1" applyFont="1" applyFill="1" applyBorder="1" applyAlignment="1" applyProtection="1">
      <alignment horizontal="center" vertical="center" wrapText="1"/>
      <protection locked="0"/>
    </xf>
    <xf numFmtId="166" fontId="5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28" fillId="0" borderId="7" xfId="0" applyFont="1" applyBorder="1" applyAlignment="1" applyProtection="1">
      <alignment horizontal="center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3" fillId="0" borderId="0" xfId="0" applyFont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right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3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right"/>
    </xf>
    <xf numFmtId="165" fontId="60" fillId="3" borderId="1" xfId="1" applyNumberFormat="1" applyFont="1" applyFill="1" applyBorder="1" applyProtection="1">
      <protection locked="0"/>
    </xf>
    <xf numFmtId="165" fontId="19" fillId="3" borderId="1" xfId="1" applyNumberFormat="1" applyFont="1" applyFill="1" applyBorder="1" applyProtection="1">
      <protection locked="0"/>
    </xf>
    <xf numFmtId="165" fontId="19" fillId="4" borderId="1" xfId="1" applyNumberFormat="1" applyFont="1" applyFill="1" applyBorder="1" applyProtection="1">
      <protection locked="0"/>
    </xf>
  </cellXfs>
  <cellStyles count="11">
    <cellStyle name="Comma" xfId="1" builtinId="3"/>
    <cellStyle name="Comma 2" xfId="6"/>
    <cellStyle name="Comma 2 2" xfId="10"/>
    <cellStyle name="Comma 3" xfId="9"/>
    <cellStyle name="Normal" xfId="0" builtinId="0"/>
    <cellStyle name="Normal 2" xfId="4"/>
    <cellStyle name="Normal 2 2" xfId="2"/>
    <cellStyle name="Normal 3" xfId="5"/>
    <cellStyle name="Normal 3 2" xfId="7"/>
    <cellStyle name="Normal 4" xfId="8"/>
    <cellStyle name="Percent" xfId="3" builtinId="5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19" name="Text Box 1">
          <a:extLst>
            <a:ext uri="{FF2B5EF4-FFF2-40B4-BE49-F238E27FC236}">
              <a16:creationId xmlns:a16="http://schemas.microsoft.com/office/drawing/2014/main" xmlns="" id="{00000000-0008-0000-0800-00008F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20" name="Text Box 1">
          <a:extLst>
            <a:ext uri="{FF2B5EF4-FFF2-40B4-BE49-F238E27FC236}">
              <a16:creationId xmlns:a16="http://schemas.microsoft.com/office/drawing/2014/main" xmlns="" id="{00000000-0008-0000-0800-000090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21" name="Text Box 1">
          <a:extLst>
            <a:ext uri="{FF2B5EF4-FFF2-40B4-BE49-F238E27FC236}">
              <a16:creationId xmlns:a16="http://schemas.microsoft.com/office/drawing/2014/main" xmlns="" id="{00000000-0008-0000-0800-000091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22" name="Text Box 1">
          <a:extLst>
            <a:ext uri="{FF2B5EF4-FFF2-40B4-BE49-F238E27FC236}">
              <a16:creationId xmlns:a16="http://schemas.microsoft.com/office/drawing/2014/main" xmlns="" id="{00000000-0008-0000-0800-000092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23" name="Text Box 1">
          <a:extLst>
            <a:ext uri="{FF2B5EF4-FFF2-40B4-BE49-F238E27FC236}">
              <a16:creationId xmlns:a16="http://schemas.microsoft.com/office/drawing/2014/main" xmlns="" id="{00000000-0008-0000-0800-000093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24" name="Text Box 1">
          <a:extLst>
            <a:ext uri="{FF2B5EF4-FFF2-40B4-BE49-F238E27FC236}">
              <a16:creationId xmlns:a16="http://schemas.microsoft.com/office/drawing/2014/main" xmlns="" id="{00000000-0008-0000-0800-000094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2085" name="Text Box 1">
          <a:extLst>
            <a:ext uri="{FF2B5EF4-FFF2-40B4-BE49-F238E27FC236}">
              <a16:creationId xmlns:a16="http://schemas.microsoft.com/office/drawing/2014/main" xmlns="" id="{00000000-0008-0000-0A00-0000C58E0100}"/>
            </a:ext>
          </a:extLst>
        </xdr:cNvPr>
        <xdr:cNvSpPr txBox="1">
          <a:spLocks noChangeArrowheads="1"/>
        </xdr:cNvSpPr>
      </xdr:nvSpPr>
      <xdr:spPr bwMode="auto">
        <a:xfrm>
          <a:off x="1924050" y="104775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2086" name="Text Box 1">
          <a:extLst>
            <a:ext uri="{FF2B5EF4-FFF2-40B4-BE49-F238E27FC236}">
              <a16:creationId xmlns:a16="http://schemas.microsoft.com/office/drawing/2014/main" xmlns="" id="{00000000-0008-0000-0A00-0000C68E0100}"/>
            </a:ext>
          </a:extLst>
        </xdr:cNvPr>
        <xdr:cNvSpPr txBox="1">
          <a:spLocks noChangeArrowheads="1"/>
        </xdr:cNvSpPr>
      </xdr:nvSpPr>
      <xdr:spPr bwMode="auto">
        <a:xfrm>
          <a:off x="1924050" y="104775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2087" name="Text Box 1">
          <a:extLst>
            <a:ext uri="{FF2B5EF4-FFF2-40B4-BE49-F238E27FC236}">
              <a16:creationId xmlns:a16="http://schemas.microsoft.com/office/drawing/2014/main" xmlns="" id="{00000000-0008-0000-0A00-0000C78E0100}"/>
            </a:ext>
          </a:extLst>
        </xdr:cNvPr>
        <xdr:cNvSpPr txBox="1">
          <a:spLocks noChangeArrowheads="1"/>
        </xdr:cNvSpPr>
      </xdr:nvSpPr>
      <xdr:spPr bwMode="auto">
        <a:xfrm>
          <a:off x="1924050" y="104775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Normal="100" zoomScaleSheetLayoutView="100" workbookViewId="0">
      <selection activeCell="C5" sqref="C5"/>
    </sheetView>
  </sheetViews>
  <sheetFormatPr defaultColWidth="8.875" defaultRowHeight="15" x14ac:dyDescent="0.25"/>
  <cols>
    <col min="1" max="1" width="18.125" style="69" customWidth="1"/>
    <col min="2" max="2" width="19" style="69" customWidth="1"/>
    <col min="3" max="3" width="50.75" style="69" customWidth="1"/>
    <col min="4" max="4" width="24.375" style="69" customWidth="1"/>
    <col min="5" max="5" width="21.625" style="69" customWidth="1"/>
    <col min="6" max="6" width="18.625" style="69" customWidth="1"/>
    <col min="7" max="7" width="18.75" style="69" customWidth="1"/>
    <col min="8" max="10" width="8.875" style="69"/>
    <col min="11" max="11" width="12.5" style="116" customWidth="1"/>
    <col min="12" max="12" width="15.375" style="69" customWidth="1"/>
    <col min="13" max="13" width="8.875" style="122"/>
    <col min="14" max="16384" width="8.875" style="69"/>
  </cols>
  <sheetData>
    <row r="1" spans="1:13" ht="41.25" customHeight="1" x14ac:dyDescent="0.25">
      <c r="A1" s="181" t="s">
        <v>59</v>
      </c>
      <c r="B1" s="181"/>
      <c r="C1" s="68" t="s">
        <v>60</v>
      </c>
    </row>
    <row r="2" spans="1:13" ht="52.5" customHeight="1" x14ac:dyDescent="0.25">
      <c r="A2" s="182" t="s">
        <v>67</v>
      </c>
      <c r="B2" s="182"/>
      <c r="C2" s="138" t="s">
        <v>272</v>
      </c>
      <c r="D2" s="76" t="s">
        <v>126</v>
      </c>
      <c r="E2" s="149" t="s">
        <v>369</v>
      </c>
      <c r="G2" s="77"/>
      <c r="J2" s="136">
        <f>G3/11</f>
        <v>7.6318181818181827E-2</v>
      </c>
      <c r="K2" s="137" t="s">
        <v>148</v>
      </c>
    </row>
    <row r="3" spans="1:13" ht="27.75" customHeight="1" x14ac:dyDescent="0.25">
      <c r="A3" s="184" t="s">
        <v>63</v>
      </c>
      <c r="B3" s="71" t="s">
        <v>65</v>
      </c>
      <c r="C3" s="75" t="s">
        <v>225</v>
      </c>
      <c r="D3" s="77" t="s">
        <v>127</v>
      </c>
      <c r="E3" s="77" t="s">
        <v>365</v>
      </c>
      <c r="F3" s="77" t="s">
        <v>119</v>
      </c>
      <c r="G3" s="78">
        <v>0.83950000000000002</v>
      </c>
      <c r="H3" s="84" t="s">
        <v>128</v>
      </c>
      <c r="I3" s="84"/>
      <c r="J3" s="113">
        <f>G3/12</f>
        <v>6.9958333333333331E-2</v>
      </c>
      <c r="K3" s="118" t="s">
        <v>144</v>
      </c>
      <c r="L3" s="119">
        <f>G18*J3</f>
        <v>2655.6183333333333</v>
      </c>
      <c r="M3" s="122" t="s">
        <v>145</v>
      </c>
    </row>
    <row r="4" spans="1:13" ht="27.75" customHeight="1" x14ac:dyDescent="0.25">
      <c r="A4" s="184"/>
      <c r="B4" s="71" t="s">
        <v>64</v>
      </c>
      <c r="C4" s="73" t="s">
        <v>370</v>
      </c>
      <c r="D4" s="77"/>
      <c r="E4" s="77"/>
      <c r="F4" s="77" t="s">
        <v>120</v>
      </c>
      <c r="G4" s="80">
        <v>0.51980000000000004</v>
      </c>
      <c r="H4" s="84" t="s">
        <v>128</v>
      </c>
      <c r="I4" s="84"/>
      <c r="J4" s="113">
        <f>G4/12</f>
        <v>4.331666666666667E-2</v>
      </c>
      <c r="K4" s="118" t="s">
        <v>144</v>
      </c>
      <c r="L4" s="119">
        <f>G19*J4</f>
        <v>485622734.01943743</v>
      </c>
      <c r="M4" s="122" t="s">
        <v>146</v>
      </c>
    </row>
    <row r="5" spans="1:13" ht="27.75" customHeight="1" x14ac:dyDescent="0.25">
      <c r="A5" s="184"/>
      <c r="B5" s="71" t="s">
        <v>62</v>
      </c>
      <c r="C5" s="72" t="s">
        <v>366</v>
      </c>
      <c r="E5" s="89" t="s">
        <v>129</v>
      </c>
      <c r="G5" s="77"/>
    </row>
    <row r="6" spans="1:13" ht="27.75" customHeight="1" x14ac:dyDescent="0.25">
      <c r="A6" s="185" t="s">
        <v>61</v>
      </c>
      <c r="B6" s="70" t="s">
        <v>66</v>
      </c>
      <c r="C6" s="75" t="s">
        <v>226</v>
      </c>
      <c r="F6" s="81" t="s">
        <v>119</v>
      </c>
      <c r="G6" s="79">
        <f>VALUE(LEFT(E2,2))*J3</f>
        <v>0.55966666666666665</v>
      </c>
    </row>
    <row r="7" spans="1:13" ht="27.75" customHeight="1" x14ac:dyDescent="0.25">
      <c r="A7" s="185"/>
      <c r="B7" s="71" t="s">
        <v>64</v>
      </c>
      <c r="C7" s="73" t="str">
        <f>C4</f>
        <v>Tây Ninh, ngày ….. tháng 06 năm 2026</v>
      </c>
      <c r="F7" s="81" t="s">
        <v>120</v>
      </c>
      <c r="G7" s="79">
        <f>VALUE(LEFT(E2,2))*J4</f>
        <v>0.34653333333333336</v>
      </c>
    </row>
    <row r="8" spans="1:13" ht="60.75" customHeight="1" x14ac:dyDescent="0.25">
      <c r="A8" s="183" t="s">
        <v>118</v>
      </c>
      <c r="B8" s="183"/>
      <c r="C8" s="183"/>
      <c r="G8" s="77"/>
    </row>
    <row r="11" spans="1:13" x14ac:dyDescent="0.25">
      <c r="E11" s="84" t="s">
        <v>130</v>
      </c>
      <c r="F11" s="84"/>
      <c r="G11" s="84"/>
      <c r="H11" s="84"/>
      <c r="I11" s="84"/>
    </row>
    <row r="12" spans="1:13" ht="15.75" x14ac:dyDescent="0.25">
      <c r="D12" s="82" t="s">
        <v>140</v>
      </c>
      <c r="E12" s="87">
        <f>PLViecChuaDieuKien!C7+PLViecChuaDieuKien!K7</f>
        <v>17505</v>
      </c>
      <c r="F12" s="84" t="s">
        <v>119</v>
      </c>
      <c r="G12" s="85">
        <f>'04'!C9</f>
        <v>63837</v>
      </c>
      <c r="H12" s="84" t="s">
        <v>131</v>
      </c>
      <c r="I12" s="84"/>
      <c r="J12" s="80">
        <f>'04'!T9</f>
        <v>0.49528451001053742</v>
      </c>
      <c r="K12" s="117">
        <f>J12-G6</f>
        <v>-6.438215665612923E-2</v>
      </c>
      <c r="L12" s="81" t="str">
        <f>IF(K12&gt;=0,"Đạt","Không đạt")</f>
        <v>Không đạt</v>
      </c>
    </row>
    <row r="13" spans="1:13" ht="15.75" x14ac:dyDescent="0.25">
      <c r="D13" s="82" t="s">
        <v>139</v>
      </c>
      <c r="E13" s="87">
        <f>PLTienChuaDieuKien!C7+PLTienChuaDieuKien!K7</f>
        <v>3013092461.8219995</v>
      </c>
      <c r="F13" s="84" t="s">
        <v>120</v>
      </c>
      <c r="G13" s="85">
        <f>'05'!C9</f>
        <v>32202283547.135998</v>
      </c>
      <c r="H13" s="84" t="s">
        <v>131</v>
      </c>
      <c r="I13" s="84"/>
      <c r="J13" s="80">
        <f>'05'!U9</f>
        <v>0.29324197735826896</v>
      </c>
      <c r="K13" s="117">
        <f>J13-G7</f>
        <v>-5.3291355975064403E-2</v>
      </c>
      <c r="L13" s="81" t="str">
        <f>IF(K13&gt;=0,"Đạt","Không đạt")</f>
        <v>Không đạt</v>
      </c>
    </row>
    <row r="15" spans="1:13" x14ac:dyDescent="0.25">
      <c r="E15" s="88" t="s">
        <v>132</v>
      </c>
    </row>
    <row r="16" spans="1:13" ht="30" x14ac:dyDescent="0.25">
      <c r="E16" s="123" t="s">
        <v>147</v>
      </c>
      <c r="F16" s="120" t="s">
        <v>133</v>
      </c>
      <c r="G16" s="86">
        <f>'04'!H9</f>
        <v>63632</v>
      </c>
    </row>
    <row r="17" spans="2:13" s="90" customFormat="1" ht="15.75" customHeight="1" x14ac:dyDescent="0.25">
      <c r="B17" s="180" t="s">
        <v>141</v>
      </c>
      <c r="C17" s="180"/>
      <c r="D17" s="110">
        <f>E12+G12</f>
        <v>81342</v>
      </c>
      <c r="E17" s="119">
        <f>D17/82</f>
        <v>991.97560975609758</v>
      </c>
      <c r="F17" s="121" t="s">
        <v>134</v>
      </c>
      <c r="G17" s="91">
        <f>'05'!H9</f>
        <v>31869818794.793999</v>
      </c>
      <c r="K17" s="116"/>
      <c r="M17" s="122"/>
    </row>
    <row r="18" spans="2:13" s="90" customFormat="1" ht="18" x14ac:dyDescent="0.25">
      <c r="B18" s="180" t="s">
        <v>141</v>
      </c>
      <c r="C18" s="180"/>
      <c r="D18" s="110">
        <f>E13+G13</f>
        <v>35215376008.958</v>
      </c>
      <c r="E18" s="119">
        <f>D18/82</f>
        <v>429455804.98729271</v>
      </c>
      <c r="F18" s="121" t="s">
        <v>135</v>
      </c>
      <c r="G18" s="91">
        <f>'04'!I9</f>
        <v>37960</v>
      </c>
      <c r="I18" s="111">
        <f>G18/G16</f>
        <v>0.59655519235604726</v>
      </c>
      <c r="J18" s="92" t="s">
        <v>142</v>
      </c>
      <c r="K18" s="116"/>
      <c r="M18" s="122"/>
    </row>
    <row r="19" spans="2:13" x14ac:dyDescent="0.25">
      <c r="F19" s="120" t="s">
        <v>136</v>
      </c>
      <c r="G19" s="86">
        <f>'05'!I9</f>
        <v>11210990396.754999</v>
      </c>
      <c r="I19" s="112">
        <f>G19/G17</f>
        <v>0.35177452589050612</v>
      </c>
      <c r="J19" s="83" t="s">
        <v>142</v>
      </c>
    </row>
    <row r="20" spans="2:13" ht="30" x14ac:dyDescent="0.25">
      <c r="F20" s="120" t="s">
        <v>137</v>
      </c>
      <c r="G20" s="86">
        <f>'04'!J9</f>
        <v>18801</v>
      </c>
    </row>
    <row r="21" spans="2:13" ht="30" x14ac:dyDescent="0.25">
      <c r="F21" s="120" t="s">
        <v>138</v>
      </c>
      <c r="G21" s="86">
        <f>'05'!J9</f>
        <v>3287532992.0890002</v>
      </c>
    </row>
  </sheetData>
  <mergeCells count="7">
    <mergeCell ref="B17:C17"/>
    <mergeCell ref="B18:C18"/>
    <mergeCell ref="A1:B1"/>
    <mergeCell ref="A2:B2"/>
    <mergeCell ref="A8:C8"/>
    <mergeCell ref="A3:A5"/>
    <mergeCell ref="A6:A7"/>
  </mergeCells>
  <phoneticPr fontId="5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A160"/>
  <sheetViews>
    <sheetView view="pageBreakPreview" topLeftCell="A111" zoomScale="70" zoomScaleNormal="100" zoomScaleSheetLayoutView="70" workbookViewId="0">
      <selection activeCell="AF129" sqref="AF129"/>
    </sheetView>
  </sheetViews>
  <sheetFormatPr defaultColWidth="9" defaultRowHeight="15" x14ac:dyDescent="0.2"/>
  <cols>
    <col min="1" max="1" width="5.75" style="44" customWidth="1"/>
    <col min="2" max="2" width="18.375" style="44" customWidth="1"/>
    <col min="3" max="3" width="8.125" style="44" customWidth="1"/>
    <col min="4" max="4" width="11.375" style="44" customWidth="1"/>
    <col min="5" max="12" width="8.125" style="44" customWidth="1"/>
    <col min="13" max="14" width="8.125" style="4" customWidth="1"/>
    <col min="15" max="15" width="8.75" style="4" customWidth="1"/>
    <col min="16" max="18" width="8.125" style="4" customWidth="1"/>
    <col min="19" max="19" width="9.5" style="4" customWidth="1"/>
    <col min="20" max="20" width="8.375" style="4" customWidth="1"/>
    <col min="21" max="21" width="9" style="44"/>
    <col min="22" max="27" width="9" style="53"/>
    <col min="28" max="16384" width="9" style="44"/>
  </cols>
  <sheetData>
    <row r="1" spans="1:27" ht="69.75" customHeight="1" x14ac:dyDescent="0.2">
      <c r="A1" s="204" t="s">
        <v>124</v>
      </c>
      <c r="B1" s="204"/>
      <c r="C1" s="204"/>
      <c r="D1" s="204"/>
      <c r="E1" s="186" t="s">
        <v>367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7" t="str">
        <f>TT!C2</f>
        <v>Đơn vị, người báo cáo: THADS tỉnh Tây Ninh
Đơn vị nhận báo cáo: Cục Quản lý THADS</v>
      </c>
      <c r="Q1" s="187"/>
      <c r="R1" s="187"/>
      <c r="S1" s="187"/>
      <c r="T1" s="187"/>
    </row>
    <row r="2" spans="1:27" ht="27" customHeight="1" x14ac:dyDescent="0.25">
      <c r="B2" s="45"/>
      <c r="C2" s="45"/>
      <c r="I2" s="46"/>
      <c r="O2" s="51"/>
      <c r="P2" s="51"/>
      <c r="Q2" s="188" t="s">
        <v>72</v>
      </c>
      <c r="R2" s="188"/>
      <c r="S2" s="188"/>
      <c r="T2" s="188"/>
      <c r="V2" s="216" t="s">
        <v>107</v>
      </c>
      <c r="W2" s="216"/>
      <c r="X2" s="216"/>
      <c r="Y2" s="216"/>
      <c r="Z2" s="216"/>
      <c r="AA2" s="216"/>
    </row>
    <row r="3" spans="1:27" s="52" customFormat="1" ht="15.75" customHeight="1" x14ac:dyDescent="0.25">
      <c r="A3" s="210" t="s">
        <v>53</v>
      </c>
      <c r="B3" s="210" t="s">
        <v>54</v>
      </c>
      <c r="C3" s="196" t="s">
        <v>52</v>
      </c>
      <c r="D3" s="196" t="s">
        <v>4</v>
      </c>
      <c r="E3" s="196"/>
      <c r="F3" s="196" t="s">
        <v>89</v>
      </c>
      <c r="G3" s="196" t="s">
        <v>71</v>
      </c>
      <c r="H3" s="196" t="s">
        <v>27</v>
      </c>
      <c r="I3" s="213" t="s">
        <v>4</v>
      </c>
      <c r="J3" s="214"/>
      <c r="K3" s="214"/>
      <c r="L3" s="214"/>
      <c r="M3" s="214"/>
      <c r="N3" s="214"/>
      <c r="O3" s="214"/>
      <c r="P3" s="214"/>
      <c r="Q3" s="214"/>
      <c r="R3" s="215"/>
      <c r="S3" s="189" t="s">
        <v>94</v>
      </c>
      <c r="T3" s="189" t="s">
        <v>56</v>
      </c>
      <c r="V3" s="217" t="s">
        <v>109</v>
      </c>
      <c r="W3" s="217" t="s">
        <v>110</v>
      </c>
      <c r="X3" s="217" t="s">
        <v>111</v>
      </c>
      <c r="Y3" s="217" t="s">
        <v>112</v>
      </c>
      <c r="Z3" s="217" t="s">
        <v>113</v>
      </c>
      <c r="AA3" s="217" t="s">
        <v>114</v>
      </c>
    </row>
    <row r="4" spans="1:27" s="52" customFormat="1" ht="15.75" customHeight="1" x14ac:dyDescent="0.25">
      <c r="A4" s="211"/>
      <c r="B4" s="211"/>
      <c r="C4" s="196"/>
      <c r="D4" s="196" t="s">
        <v>96</v>
      </c>
      <c r="E4" s="196" t="s">
        <v>37</v>
      </c>
      <c r="F4" s="196"/>
      <c r="G4" s="196"/>
      <c r="H4" s="196"/>
      <c r="I4" s="196" t="s">
        <v>36</v>
      </c>
      <c r="J4" s="193" t="s">
        <v>4</v>
      </c>
      <c r="K4" s="194"/>
      <c r="L4" s="194"/>
      <c r="M4" s="194"/>
      <c r="N4" s="195"/>
      <c r="O4" s="196" t="s">
        <v>88</v>
      </c>
      <c r="P4" s="197" t="s">
        <v>90</v>
      </c>
      <c r="Q4" s="192" t="s">
        <v>93</v>
      </c>
      <c r="R4" s="192" t="s">
        <v>33</v>
      </c>
      <c r="S4" s="190"/>
      <c r="T4" s="190"/>
      <c r="V4" s="217"/>
      <c r="W4" s="217"/>
      <c r="X4" s="217"/>
      <c r="Y4" s="217"/>
      <c r="Z4" s="217"/>
      <c r="AA4" s="217"/>
    </row>
    <row r="5" spans="1:27" s="52" customFormat="1" ht="15.75" customHeight="1" x14ac:dyDescent="0.25">
      <c r="A5" s="211"/>
      <c r="B5" s="211"/>
      <c r="C5" s="196"/>
      <c r="D5" s="196"/>
      <c r="E5" s="196"/>
      <c r="F5" s="196"/>
      <c r="G5" s="196"/>
      <c r="H5" s="196"/>
      <c r="I5" s="196"/>
      <c r="J5" s="196" t="s">
        <v>43</v>
      </c>
      <c r="K5" s="193" t="s">
        <v>4</v>
      </c>
      <c r="L5" s="195"/>
      <c r="M5" s="196" t="s">
        <v>30</v>
      </c>
      <c r="N5" s="207" t="s">
        <v>97</v>
      </c>
      <c r="O5" s="196"/>
      <c r="P5" s="198"/>
      <c r="Q5" s="192"/>
      <c r="R5" s="192"/>
      <c r="S5" s="190"/>
      <c r="T5" s="190"/>
      <c r="V5" s="217"/>
      <c r="W5" s="217"/>
      <c r="X5" s="217"/>
      <c r="Y5" s="217"/>
      <c r="Z5" s="217"/>
      <c r="AA5" s="217"/>
    </row>
    <row r="6" spans="1:27" s="52" customFormat="1" ht="15.75" customHeight="1" x14ac:dyDescent="0.25">
      <c r="A6" s="211"/>
      <c r="B6" s="211"/>
      <c r="C6" s="196"/>
      <c r="D6" s="196"/>
      <c r="E6" s="196"/>
      <c r="F6" s="196"/>
      <c r="G6" s="196"/>
      <c r="H6" s="196"/>
      <c r="I6" s="196"/>
      <c r="J6" s="196"/>
      <c r="K6" s="189" t="s">
        <v>28</v>
      </c>
      <c r="L6" s="189" t="s">
        <v>91</v>
      </c>
      <c r="M6" s="196"/>
      <c r="N6" s="208"/>
      <c r="O6" s="196"/>
      <c r="P6" s="198"/>
      <c r="Q6" s="192"/>
      <c r="R6" s="192"/>
      <c r="S6" s="190"/>
      <c r="T6" s="190"/>
      <c r="V6" s="217"/>
      <c r="W6" s="217"/>
      <c r="X6" s="217"/>
      <c r="Y6" s="217"/>
      <c r="Z6" s="217"/>
      <c r="AA6" s="217"/>
    </row>
    <row r="7" spans="1:27" s="52" customFormat="1" ht="87" customHeight="1" x14ac:dyDescent="0.25">
      <c r="A7" s="212"/>
      <c r="B7" s="212"/>
      <c r="C7" s="196"/>
      <c r="D7" s="196"/>
      <c r="E7" s="196"/>
      <c r="F7" s="196"/>
      <c r="G7" s="196"/>
      <c r="H7" s="196"/>
      <c r="I7" s="196"/>
      <c r="J7" s="196"/>
      <c r="K7" s="191"/>
      <c r="L7" s="191"/>
      <c r="M7" s="196"/>
      <c r="N7" s="209"/>
      <c r="O7" s="196"/>
      <c r="P7" s="199"/>
      <c r="Q7" s="192"/>
      <c r="R7" s="192"/>
      <c r="S7" s="191"/>
      <c r="T7" s="190"/>
      <c r="V7" s="217"/>
      <c r="W7" s="217"/>
      <c r="X7" s="217"/>
      <c r="Y7" s="217"/>
      <c r="Z7" s="217"/>
      <c r="AA7" s="217"/>
    </row>
    <row r="8" spans="1:27" ht="14.25" customHeight="1" x14ac:dyDescent="0.2">
      <c r="A8" s="205" t="s">
        <v>3</v>
      </c>
      <c r="B8" s="206"/>
      <c r="C8" s="47" t="s">
        <v>7</v>
      </c>
      <c r="D8" s="47" t="s">
        <v>8</v>
      </c>
      <c r="E8" s="47" t="s">
        <v>13</v>
      </c>
      <c r="F8" s="47" t="s">
        <v>14</v>
      </c>
      <c r="G8" s="47" t="s">
        <v>15</v>
      </c>
      <c r="H8" s="47" t="s">
        <v>16</v>
      </c>
      <c r="I8" s="47" t="s">
        <v>17</v>
      </c>
      <c r="J8" s="47" t="s">
        <v>18</v>
      </c>
      <c r="K8" s="47" t="s">
        <v>19</v>
      </c>
      <c r="L8" s="47" t="s">
        <v>20</v>
      </c>
      <c r="M8" s="47" t="s">
        <v>21</v>
      </c>
      <c r="N8" s="47" t="s">
        <v>45</v>
      </c>
      <c r="O8" s="47" t="s">
        <v>44</v>
      </c>
      <c r="P8" s="47" t="s">
        <v>46</v>
      </c>
      <c r="Q8" s="47" t="s">
        <v>47</v>
      </c>
      <c r="R8" s="47" t="s">
        <v>48</v>
      </c>
      <c r="S8" s="47" t="s">
        <v>49</v>
      </c>
      <c r="T8" s="47" t="s">
        <v>50</v>
      </c>
      <c r="V8" s="62"/>
      <c r="W8" s="62"/>
      <c r="X8" s="62"/>
      <c r="Y8" s="62"/>
      <c r="Z8" s="62"/>
      <c r="AA8" s="62"/>
    </row>
    <row r="9" spans="1:27" s="170" customFormat="1" ht="15.75" x14ac:dyDescent="0.25">
      <c r="A9" s="168" t="s">
        <v>123</v>
      </c>
      <c r="B9" s="169" t="s">
        <v>5</v>
      </c>
      <c r="C9" s="162">
        <f t="shared" ref="C9:S9" si="0">C10+C28</f>
        <v>63837</v>
      </c>
      <c r="D9" s="166">
        <f t="shared" si="0"/>
        <v>36832</v>
      </c>
      <c r="E9" s="162">
        <f t="shared" si="0"/>
        <v>27005</v>
      </c>
      <c r="F9" s="162">
        <f t="shared" si="0"/>
        <v>128</v>
      </c>
      <c r="G9" s="162">
        <f t="shared" si="0"/>
        <v>77</v>
      </c>
      <c r="H9" s="162">
        <f t="shared" si="0"/>
        <v>63632</v>
      </c>
      <c r="I9" s="162">
        <f t="shared" si="0"/>
        <v>37960</v>
      </c>
      <c r="J9" s="162">
        <f t="shared" si="0"/>
        <v>18801</v>
      </c>
      <c r="K9" s="162">
        <f t="shared" si="0"/>
        <v>18520</v>
      </c>
      <c r="L9" s="162">
        <f t="shared" si="0"/>
        <v>281</v>
      </c>
      <c r="M9" s="162">
        <f t="shared" si="0"/>
        <v>19134</v>
      </c>
      <c r="N9" s="162">
        <f t="shared" si="0"/>
        <v>25</v>
      </c>
      <c r="O9" s="162">
        <f t="shared" si="0"/>
        <v>21054</v>
      </c>
      <c r="P9" s="162">
        <f t="shared" si="0"/>
        <v>1532</v>
      </c>
      <c r="Q9" s="162">
        <f t="shared" si="0"/>
        <v>14</v>
      </c>
      <c r="R9" s="162">
        <f t="shared" si="0"/>
        <v>3071</v>
      </c>
      <c r="S9" s="162">
        <f t="shared" si="0"/>
        <v>44830</v>
      </c>
      <c r="T9" s="167">
        <f>J9/I9</f>
        <v>0.49528451001053742</v>
      </c>
      <c r="V9" s="171">
        <f>C9-D9-E9</f>
        <v>0</v>
      </c>
      <c r="W9" s="171">
        <f>C9-F9-G9-H9</f>
        <v>0</v>
      </c>
      <c r="X9" s="248">
        <f>H9-I9-O9-P9-Q9-R9</f>
        <v>1</v>
      </c>
      <c r="Y9" s="171">
        <f>I9-J9-M9-N9</f>
        <v>0</v>
      </c>
      <c r="Z9" s="171">
        <f>J9-K9-L9</f>
        <v>0</v>
      </c>
      <c r="AA9" s="171">
        <f>S9-M9-N9-O9-P9-Q9-R9</f>
        <v>0</v>
      </c>
    </row>
    <row r="10" spans="1:27" s="100" customFormat="1" x14ac:dyDescent="0.2">
      <c r="A10" s="54" t="s">
        <v>0</v>
      </c>
      <c r="B10" s="55" t="s">
        <v>227</v>
      </c>
      <c r="C10" s="162">
        <f t="shared" ref="C10:S10" si="1">SUM(C11:C27)</f>
        <v>2008</v>
      </c>
      <c r="D10" s="163">
        <f t="shared" si="1"/>
        <v>1474</v>
      </c>
      <c r="E10" s="164">
        <f t="shared" si="1"/>
        <v>534</v>
      </c>
      <c r="F10" s="164">
        <f t="shared" si="1"/>
        <v>8</v>
      </c>
      <c r="G10" s="164">
        <f t="shared" si="1"/>
        <v>0</v>
      </c>
      <c r="H10" s="162">
        <f t="shared" si="1"/>
        <v>2000</v>
      </c>
      <c r="I10" s="162">
        <f t="shared" si="1"/>
        <v>776</v>
      </c>
      <c r="J10" s="162">
        <f t="shared" si="1"/>
        <v>343</v>
      </c>
      <c r="K10" s="164">
        <f t="shared" si="1"/>
        <v>332</v>
      </c>
      <c r="L10" s="164">
        <f t="shared" si="1"/>
        <v>11</v>
      </c>
      <c r="M10" s="164">
        <f t="shared" si="1"/>
        <v>430</v>
      </c>
      <c r="N10" s="164">
        <f t="shared" si="1"/>
        <v>3</v>
      </c>
      <c r="O10" s="164">
        <f t="shared" si="1"/>
        <v>431</v>
      </c>
      <c r="P10" s="164">
        <f t="shared" si="1"/>
        <v>485</v>
      </c>
      <c r="Q10" s="164">
        <f t="shared" si="1"/>
        <v>1</v>
      </c>
      <c r="R10" s="164">
        <f t="shared" si="1"/>
        <v>307</v>
      </c>
      <c r="S10" s="164">
        <f t="shared" si="1"/>
        <v>1657</v>
      </c>
      <c r="T10" s="167">
        <f t="shared" ref="T10:T79" si="2">J10/I10</f>
        <v>0.4420103092783505</v>
      </c>
      <c r="V10" s="101">
        <f t="shared" ref="V10:V27" si="3">C10-D10-E10</f>
        <v>0</v>
      </c>
      <c r="W10" s="101">
        <f t="shared" ref="W10:W27" si="4">C10-F10-G10-H10</f>
        <v>0</v>
      </c>
      <c r="X10" s="101">
        <f t="shared" ref="X10:X27" si="5">H10-I10-O10-P10-Q10-R10</f>
        <v>0</v>
      </c>
      <c r="Y10" s="101">
        <f t="shared" ref="Y10:Y27" si="6">I10-J10-M10-N10</f>
        <v>0</v>
      </c>
      <c r="Z10" s="101">
        <f t="shared" ref="Z10:Z27" si="7">J10-K10-L10</f>
        <v>0</v>
      </c>
      <c r="AA10" s="101">
        <f t="shared" ref="AA10:AA27" si="8">S10-M10-N10-O10-P10-Q10-R10</f>
        <v>0</v>
      </c>
    </row>
    <row r="11" spans="1:27" s="1" customFormat="1" x14ac:dyDescent="0.2">
      <c r="A11" s="56" t="s">
        <v>7</v>
      </c>
      <c r="B11" s="179" t="s">
        <v>225</v>
      </c>
      <c r="C11" s="153">
        <v>2</v>
      </c>
      <c r="D11" s="154">
        <v>2</v>
      </c>
      <c r="E11" s="155">
        <v>0</v>
      </c>
      <c r="F11" s="155">
        <v>0</v>
      </c>
      <c r="G11" s="155">
        <v>0</v>
      </c>
      <c r="H11" s="153">
        <v>2</v>
      </c>
      <c r="I11" s="153">
        <v>0</v>
      </c>
      <c r="J11" s="153">
        <v>0</v>
      </c>
      <c r="K11" s="155">
        <v>0</v>
      </c>
      <c r="L11" s="155">
        <v>0</v>
      </c>
      <c r="M11" s="155">
        <v>0</v>
      </c>
      <c r="N11" s="155">
        <v>0</v>
      </c>
      <c r="O11" s="155">
        <v>2</v>
      </c>
      <c r="P11" s="155">
        <v>0</v>
      </c>
      <c r="Q11" s="155">
        <v>0</v>
      </c>
      <c r="R11" s="155">
        <v>0</v>
      </c>
      <c r="S11" s="153">
        <v>2</v>
      </c>
      <c r="T11" s="94" t="e">
        <f t="shared" si="2"/>
        <v>#DIV/0!</v>
      </c>
      <c r="V11" s="63">
        <f t="shared" si="3"/>
        <v>0</v>
      </c>
      <c r="W11" s="63">
        <f t="shared" si="4"/>
        <v>0</v>
      </c>
      <c r="X11" s="63">
        <f t="shared" si="5"/>
        <v>0</v>
      </c>
      <c r="Y11" s="63">
        <f t="shared" si="6"/>
        <v>0</v>
      </c>
      <c r="Z11" s="63">
        <f t="shared" si="7"/>
        <v>0</v>
      </c>
      <c r="AA11" s="63">
        <f t="shared" si="8"/>
        <v>0</v>
      </c>
    </row>
    <row r="12" spans="1:27" s="1" customFormat="1" x14ac:dyDescent="0.2">
      <c r="A12" s="56" t="s">
        <v>8</v>
      </c>
      <c r="B12" s="179" t="s">
        <v>241</v>
      </c>
      <c r="C12" s="153">
        <v>0</v>
      </c>
      <c r="D12" s="154">
        <v>0</v>
      </c>
      <c r="E12" s="155">
        <v>0</v>
      </c>
      <c r="F12" s="155">
        <v>0</v>
      </c>
      <c r="G12" s="155">
        <v>0</v>
      </c>
      <c r="H12" s="153">
        <v>0</v>
      </c>
      <c r="I12" s="153">
        <v>0</v>
      </c>
      <c r="J12" s="153">
        <v>0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55">
        <v>0</v>
      </c>
      <c r="R12" s="155">
        <v>0</v>
      </c>
      <c r="S12" s="153">
        <v>0</v>
      </c>
      <c r="T12" s="94" t="e">
        <f t="shared" si="2"/>
        <v>#DIV/0!</v>
      </c>
      <c r="V12" s="63">
        <f t="shared" si="3"/>
        <v>0</v>
      </c>
      <c r="W12" s="63">
        <f t="shared" si="4"/>
        <v>0</v>
      </c>
      <c r="X12" s="63">
        <f t="shared" si="5"/>
        <v>0</v>
      </c>
      <c r="Y12" s="63">
        <f t="shared" si="6"/>
        <v>0</v>
      </c>
      <c r="Z12" s="63">
        <f t="shared" si="7"/>
        <v>0</v>
      </c>
      <c r="AA12" s="63">
        <f t="shared" si="8"/>
        <v>0</v>
      </c>
    </row>
    <row r="13" spans="1:27" s="1" customFormat="1" x14ac:dyDescent="0.2">
      <c r="A13" s="56" t="s">
        <v>13</v>
      </c>
      <c r="B13" s="179" t="s">
        <v>242</v>
      </c>
      <c r="C13" s="153">
        <v>22</v>
      </c>
      <c r="D13" s="154">
        <v>22</v>
      </c>
      <c r="E13" s="155">
        <v>0</v>
      </c>
      <c r="F13" s="155">
        <v>0</v>
      </c>
      <c r="G13" s="155">
        <v>0</v>
      </c>
      <c r="H13" s="153">
        <v>22</v>
      </c>
      <c r="I13" s="153">
        <v>10</v>
      </c>
      <c r="J13" s="153">
        <v>0</v>
      </c>
      <c r="K13" s="155">
        <v>0</v>
      </c>
      <c r="L13" s="155">
        <v>0</v>
      </c>
      <c r="M13" s="155">
        <v>10</v>
      </c>
      <c r="N13" s="155">
        <v>0</v>
      </c>
      <c r="O13" s="155">
        <v>11</v>
      </c>
      <c r="P13" s="155">
        <v>1</v>
      </c>
      <c r="Q13" s="155">
        <v>0</v>
      </c>
      <c r="R13" s="155">
        <v>0</v>
      </c>
      <c r="S13" s="153">
        <v>22</v>
      </c>
      <c r="T13" s="94">
        <f t="shared" si="2"/>
        <v>0</v>
      </c>
      <c r="V13" s="63">
        <f t="shared" si="3"/>
        <v>0</v>
      </c>
      <c r="W13" s="63">
        <f t="shared" si="4"/>
        <v>0</v>
      </c>
      <c r="X13" s="63">
        <f t="shared" si="5"/>
        <v>0</v>
      </c>
      <c r="Y13" s="63">
        <f t="shared" si="6"/>
        <v>0</v>
      </c>
      <c r="Z13" s="63">
        <f t="shared" si="7"/>
        <v>0</v>
      </c>
      <c r="AA13" s="63">
        <f t="shared" si="8"/>
        <v>0</v>
      </c>
    </row>
    <row r="14" spans="1:27" s="1" customFormat="1" x14ac:dyDescent="0.2">
      <c r="A14" s="56" t="s">
        <v>14</v>
      </c>
      <c r="B14" s="179" t="s">
        <v>243</v>
      </c>
      <c r="C14" s="153">
        <v>64</v>
      </c>
      <c r="D14" s="154">
        <v>64</v>
      </c>
      <c r="E14" s="155">
        <v>0</v>
      </c>
      <c r="F14" s="155">
        <v>0</v>
      </c>
      <c r="G14" s="155">
        <v>0</v>
      </c>
      <c r="H14" s="153">
        <v>64</v>
      </c>
      <c r="I14" s="153">
        <v>13</v>
      </c>
      <c r="J14" s="153">
        <v>0</v>
      </c>
      <c r="K14" s="155">
        <v>0</v>
      </c>
      <c r="L14" s="155">
        <v>0</v>
      </c>
      <c r="M14" s="155">
        <v>13</v>
      </c>
      <c r="N14" s="155">
        <v>0</v>
      </c>
      <c r="O14" s="155">
        <v>51</v>
      </c>
      <c r="P14" s="155">
        <v>0</v>
      </c>
      <c r="Q14" s="155">
        <v>0</v>
      </c>
      <c r="R14" s="155">
        <v>0</v>
      </c>
      <c r="S14" s="153">
        <v>64</v>
      </c>
      <c r="T14" s="94">
        <f t="shared" ref="T14:T23" si="9">J14/I14</f>
        <v>0</v>
      </c>
      <c r="V14" s="63">
        <f t="shared" ref="V14:V23" si="10">C14-D14-E14</f>
        <v>0</v>
      </c>
      <c r="W14" s="63">
        <f t="shared" ref="W14:W23" si="11">C14-F14-G14-H14</f>
        <v>0</v>
      </c>
      <c r="X14" s="63">
        <f t="shared" ref="X14:X23" si="12">H14-I14-O14-P14-Q14-R14</f>
        <v>0</v>
      </c>
      <c r="Y14" s="63">
        <f t="shared" ref="Y14:Y23" si="13">I14-J14-M14-N14</f>
        <v>0</v>
      </c>
      <c r="Z14" s="63">
        <f t="shared" ref="Z14:Z23" si="14">J14-K14-L14</f>
        <v>0</v>
      </c>
      <c r="AA14" s="63">
        <f t="shared" ref="AA14:AA23" si="15">S14-M14-N14-O14-P14-Q14-R14</f>
        <v>0</v>
      </c>
    </row>
    <row r="15" spans="1:27" s="1" customFormat="1" x14ac:dyDescent="0.2">
      <c r="A15" s="56" t="s">
        <v>15</v>
      </c>
      <c r="B15" s="179" t="s">
        <v>244</v>
      </c>
      <c r="C15" s="153">
        <v>138</v>
      </c>
      <c r="D15" s="154">
        <v>136</v>
      </c>
      <c r="E15" s="155">
        <v>2</v>
      </c>
      <c r="F15" s="155">
        <v>0</v>
      </c>
      <c r="G15" s="155">
        <v>0</v>
      </c>
      <c r="H15" s="153">
        <v>138</v>
      </c>
      <c r="I15" s="153">
        <v>38</v>
      </c>
      <c r="J15" s="153">
        <v>7</v>
      </c>
      <c r="K15" s="155">
        <v>7</v>
      </c>
      <c r="L15" s="155">
        <v>0</v>
      </c>
      <c r="M15" s="155">
        <v>31</v>
      </c>
      <c r="N15" s="155">
        <v>0</v>
      </c>
      <c r="O15" s="155">
        <v>76</v>
      </c>
      <c r="P15" s="155">
        <v>4</v>
      </c>
      <c r="Q15" s="155">
        <v>1</v>
      </c>
      <c r="R15" s="155">
        <v>19</v>
      </c>
      <c r="S15" s="153">
        <v>131</v>
      </c>
      <c r="T15" s="94">
        <f t="shared" si="9"/>
        <v>0.18421052631578946</v>
      </c>
      <c r="V15" s="63">
        <f t="shared" si="10"/>
        <v>0</v>
      </c>
      <c r="W15" s="63">
        <f t="shared" si="11"/>
        <v>0</v>
      </c>
      <c r="X15" s="63">
        <f t="shared" si="12"/>
        <v>0</v>
      </c>
      <c r="Y15" s="63">
        <f t="shared" si="13"/>
        <v>0</v>
      </c>
      <c r="Z15" s="63">
        <f t="shared" si="14"/>
        <v>0</v>
      </c>
      <c r="AA15" s="63">
        <f t="shared" si="15"/>
        <v>0</v>
      </c>
    </row>
    <row r="16" spans="1:27" s="1" customFormat="1" x14ac:dyDescent="0.2">
      <c r="A16" s="56" t="s">
        <v>16</v>
      </c>
      <c r="B16" s="179" t="s">
        <v>245</v>
      </c>
      <c r="C16" s="153">
        <v>57</v>
      </c>
      <c r="D16" s="154">
        <v>56</v>
      </c>
      <c r="E16" s="155">
        <v>1</v>
      </c>
      <c r="F16" s="155">
        <v>1</v>
      </c>
      <c r="G16" s="155">
        <v>0</v>
      </c>
      <c r="H16" s="153">
        <v>56</v>
      </c>
      <c r="I16" s="153">
        <v>29</v>
      </c>
      <c r="J16" s="153">
        <v>5</v>
      </c>
      <c r="K16" s="155">
        <v>5</v>
      </c>
      <c r="L16" s="155">
        <v>0</v>
      </c>
      <c r="M16" s="155">
        <v>24</v>
      </c>
      <c r="N16" s="155">
        <v>0</v>
      </c>
      <c r="O16" s="155">
        <v>23</v>
      </c>
      <c r="P16" s="155">
        <v>0</v>
      </c>
      <c r="Q16" s="155">
        <v>0</v>
      </c>
      <c r="R16" s="155">
        <v>4</v>
      </c>
      <c r="S16" s="153">
        <v>51</v>
      </c>
      <c r="T16" s="94">
        <f t="shared" si="9"/>
        <v>0.17241379310344829</v>
      </c>
      <c r="V16" s="63">
        <f t="shared" si="10"/>
        <v>0</v>
      </c>
      <c r="W16" s="63">
        <f t="shared" si="11"/>
        <v>0</v>
      </c>
      <c r="X16" s="63">
        <f t="shared" si="12"/>
        <v>0</v>
      </c>
      <c r="Y16" s="63">
        <f t="shared" si="13"/>
        <v>0</v>
      </c>
      <c r="Z16" s="63">
        <f t="shared" si="14"/>
        <v>0</v>
      </c>
      <c r="AA16" s="63">
        <f t="shared" si="15"/>
        <v>0</v>
      </c>
    </row>
    <row r="17" spans="1:27" s="1" customFormat="1" x14ac:dyDescent="0.2">
      <c r="A17" s="56" t="s">
        <v>17</v>
      </c>
      <c r="B17" s="179" t="s">
        <v>246</v>
      </c>
      <c r="C17" s="153">
        <v>149</v>
      </c>
      <c r="D17" s="154">
        <v>97</v>
      </c>
      <c r="E17" s="155">
        <v>52</v>
      </c>
      <c r="F17" s="155">
        <v>0</v>
      </c>
      <c r="G17" s="155">
        <v>0</v>
      </c>
      <c r="H17" s="153">
        <v>149</v>
      </c>
      <c r="I17" s="153">
        <v>90</v>
      </c>
      <c r="J17" s="153">
        <v>39</v>
      </c>
      <c r="K17" s="155">
        <v>37</v>
      </c>
      <c r="L17" s="155">
        <v>2</v>
      </c>
      <c r="M17" s="155">
        <v>51</v>
      </c>
      <c r="N17" s="155">
        <v>0</v>
      </c>
      <c r="O17" s="155">
        <v>29</v>
      </c>
      <c r="P17" s="155">
        <v>6</v>
      </c>
      <c r="Q17" s="155">
        <v>0</v>
      </c>
      <c r="R17" s="155">
        <v>24</v>
      </c>
      <c r="S17" s="153">
        <v>110</v>
      </c>
      <c r="T17" s="94">
        <f t="shared" si="9"/>
        <v>0.43333333333333335</v>
      </c>
      <c r="V17" s="63">
        <f t="shared" si="10"/>
        <v>0</v>
      </c>
      <c r="W17" s="63">
        <f t="shared" si="11"/>
        <v>0</v>
      </c>
      <c r="X17" s="63">
        <f t="shared" si="12"/>
        <v>0</v>
      </c>
      <c r="Y17" s="63">
        <f t="shared" si="13"/>
        <v>0</v>
      </c>
      <c r="Z17" s="63">
        <f t="shared" si="14"/>
        <v>0</v>
      </c>
      <c r="AA17" s="63">
        <f t="shared" si="15"/>
        <v>0</v>
      </c>
    </row>
    <row r="18" spans="1:27" s="1" customFormat="1" x14ac:dyDescent="0.2">
      <c r="A18" s="56" t="s">
        <v>18</v>
      </c>
      <c r="B18" s="179" t="s">
        <v>247</v>
      </c>
      <c r="C18" s="153">
        <v>168</v>
      </c>
      <c r="D18" s="154">
        <v>110</v>
      </c>
      <c r="E18" s="155">
        <v>58</v>
      </c>
      <c r="F18" s="155">
        <v>0</v>
      </c>
      <c r="G18" s="155">
        <v>0</v>
      </c>
      <c r="H18" s="153">
        <v>168</v>
      </c>
      <c r="I18" s="153">
        <v>63</v>
      </c>
      <c r="J18" s="153">
        <v>22</v>
      </c>
      <c r="K18" s="155">
        <v>22</v>
      </c>
      <c r="L18" s="155">
        <v>0</v>
      </c>
      <c r="M18" s="155">
        <v>41</v>
      </c>
      <c r="N18" s="155">
        <v>0</v>
      </c>
      <c r="O18" s="155">
        <v>32</v>
      </c>
      <c r="P18" s="155">
        <v>0</v>
      </c>
      <c r="Q18" s="155">
        <v>0</v>
      </c>
      <c r="R18" s="155">
        <v>73</v>
      </c>
      <c r="S18" s="153">
        <v>146</v>
      </c>
      <c r="T18" s="94">
        <f t="shared" si="9"/>
        <v>0.34920634920634919</v>
      </c>
      <c r="V18" s="63">
        <f t="shared" si="10"/>
        <v>0</v>
      </c>
      <c r="W18" s="63">
        <f t="shared" si="11"/>
        <v>0</v>
      </c>
      <c r="X18" s="63">
        <f t="shared" si="12"/>
        <v>0</v>
      </c>
      <c r="Y18" s="63">
        <f t="shared" si="13"/>
        <v>0</v>
      </c>
      <c r="Z18" s="63">
        <f t="shared" si="14"/>
        <v>0</v>
      </c>
      <c r="AA18" s="63">
        <f t="shared" si="15"/>
        <v>0</v>
      </c>
    </row>
    <row r="19" spans="1:27" s="1" customFormat="1" x14ac:dyDescent="0.2">
      <c r="A19" s="56" t="s">
        <v>19</v>
      </c>
      <c r="B19" s="179" t="s">
        <v>248</v>
      </c>
      <c r="C19" s="153">
        <v>677</v>
      </c>
      <c r="D19" s="154">
        <v>595</v>
      </c>
      <c r="E19" s="155">
        <v>82</v>
      </c>
      <c r="F19" s="155">
        <v>1</v>
      </c>
      <c r="G19" s="155">
        <v>0</v>
      </c>
      <c r="H19" s="153">
        <v>676</v>
      </c>
      <c r="I19" s="153">
        <v>158</v>
      </c>
      <c r="J19" s="153">
        <v>61</v>
      </c>
      <c r="K19" s="155">
        <v>56</v>
      </c>
      <c r="L19" s="155">
        <v>5</v>
      </c>
      <c r="M19" s="155">
        <v>97</v>
      </c>
      <c r="N19" s="155">
        <v>0</v>
      </c>
      <c r="O19" s="155">
        <v>54</v>
      </c>
      <c r="P19" s="155">
        <v>458</v>
      </c>
      <c r="Q19" s="155">
        <v>0</v>
      </c>
      <c r="R19" s="155">
        <v>6</v>
      </c>
      <c r="S19" s="153">
        <v>615</v>
      </c>
      <c r="T19" s="94">
        <f t="shared" si="9"/>
        <v>0.38607594936708861</v>
      </c>
      <c r="V19" s="63">
        <f t="shared" si="10"/>
        <v>0</v>
      </c>
      <c r="W19" s="63">
        <f t="shared" si="11"/>
        <v>0</v>
      </c>
      <c r="X19" s="63">
        <f t="shared" si="12"/>
        <v>0</v>
      </c>
      <c r="Y19" s="63">
        <f t="shared" si="13"/>
        <v>0</v>
      </c>
      <c r="Z19" s="63">
        <f t="shared" si="14"/>
        <v>0</v>
      </c>
      <c r="AA19" s="63">
        <f t="shared" si="15"/>
        <v>0</v>
      </c>
    </row>
    <row r="20" spans="1:27" s="1" customFormat="1" x14ac:dyDescent="0.2">
      <c r="A20" s="56" t="s">
        <v>20</v>
      </c>
      <c r="B20" s="179" t="s">
        <v>250</v>
      </c>
      <c r="C20" s="153">
        <v>81</v>
      </c>
      <c r="D20" s="154">
        <v>49</v>
      </c>
      <c r="E20" s="155">
        <v>32</v>
      </c>
      <c r="F20" s="155">
        <v>1</v>
      </c>
      <c r="G20" s="155">
        <v>0</v>
      </c>
      <c r="H20" s="153">
        <v>80</v>
      </c>
      <c r="I20" s="153">
        <v>46</v>
      </c>
      <c r="J20" s="153">
        <v>22</v>
      </c>
      <c r="K20" s="155">
        <v>22</v>
      </c>
      <c r="L20" s="155">
        <v>0</v>
      </c>
      <c r="M20" s="155">
        <v>24</v>
      </c>
      <c r="N20" s="155">
        <v>0</v>
      </c>
      <c r="O20" s="155">
        <v>33</v>
      </c>
      <c r="P20" s="155">
        <v>0</v>
      </c>
      <c r="Q20" s="155">
        <v>0</v>
      </c>
      <c r="R20" s="155">
        <v>1</v>
      </c>
      <c r="S20" s="153">
        <v>58</v>
      </c>
      <c r="T20" s="94">
        <f t="shared" si="9"/>
        <v>0.47826086956521741</v>
      </c>
      <c r="V20" s="63">
        <f t="shared" si="10"/>
        <v>0</v>
      </c>
      <c r="W20" s="63">
        <f t="shared" si="11"/>
        <v>0</v>
      </c>
      <c r="X20" s="63">
        <f t="shared" si="12"/>
        <v>0</v>
      </c>
      <c r="Y20" s="63">
        <f t="shared" si="13"/>
        <v>0</v>
      </c>
      <c r="Z20" s="63">
        <f t="shared" si="14"/>
        <v>0</v>
      </c>
      <c r="AA20" s="63">
        <f t="shared" si="15"/>
        <v>0</v>
      </c>
    </row>
    <row r="21" spans="1:27" s="1" customFormat="1" x14ac:dyDescent="0.2">
      <c r="A21" s="56" t="s">
        <v>21</v>
      </c>
      <c r="B21" s="179" t="s">
        <v>150</v>
      </c>
      <c r="C21" s="153">
        <v>1</v>
      </c>
      <c r="D21" s="154">
        <v>1</v>
      </c>
      <c r="E21" s="155"/>
      <c r="F21" s="155">
        <v>0</v>
      </c>
      <c r="G21" s="155">
        <v>0</v>
      </c>
      <c r="H21" s="153">
        <v>1</v>
      </c>
      <c r="I21" s="153">
        <v>1</v>
      </c>
      <c r="J21" s="153">
        <v>1</v>
      </c>
      <c r="K21" s="155">
        <v>1</v>
      </c>
      <c r="L21" s="155"/>
      <c r="M21" s="155"/>
      <c r="N21" s="155"/>
      <c r="O21" s="155"/>
      <c r="P21" s="155"/>
      <c r="Q21" s="155"/>
      <c r="R21" s="155"/>
      <c r="S21" s="153">
        <v>0</v>
      </c>
      <c r="T21" s="94">
        <f t="shared" si="9"/>
        <v>1</v>
      </c>
      <c r="V21" s="63">
        <f t="shared" si="10"/>
        <v>0</v>
      </c>
      <c r="W21" s="63">
        <f t="shared" si="11"/>
        <v>0</v>
      </c>
      <c r="X21" s="63">
        <f t="shared" si="12"/>
        <v>0</v>
      </c>
      <c r="Y21" s="63">
        <f t="shared" si="13"/>
        <v>0</v>
      </c>
      <c r="Z21" s="63">
        <f t="shared" si="14"/>
        <v>0</v>
      </c>
      <c r="AA21" s="63">
        <f t="shared" si="15"/>
        <v>0</v>
      </c>
    </row>
    <row r="22" spans="1:27" s="1" customFormat="1" x14ac:dyDescent="0.2">
      <c r="A22" s="56" t="s">
        <v>45</v>
      </c>
      <c r="B22" s="179" t="s">
        <v>152</v>
      </c>
      <c r="C22" s="153">
        <v>57</v>
      </c>
      <c r="D22" s="154">
        <v>39</v>
      </c>
      <c r="E22" s="155">
        <v>18</v>
      </c>
      <c r="F22" s="155">
        <v>0</v>
      </c>
      <c r="G22" s="155">
        <v>0</v>
      </c>
      <c r="H22" s="153">
        <v>57</v>
      </c>
      <c r="I22" s="153">
        <v>23</v>
      </c>
      <c r="J22" s="153">
        <v>13</v>
      </c>
      <c r="K22" s="155">
        <v>13</v>
      </c>
      <c r="L22" s="155">
        <v>0</v>
      </c>
      <c r="M22" s="155">
        <v>10</v>
      </c>
      <c r="N22" s="155">
        <v>0</v>
      </c>
      <c r="O22" s="155">
        <v>5</v>
      </c>
      <c r="P22" s="155">
        <v>0</v>
      </c>
      <c r="Q22" s="155">
        <v>0</v>
      </c>
      <c r="R22" s="155">
        <v>29</v>
      </c>
      <c r="S22" s="153">
        <v>44</v>
      </c>
      <c r="T22" s="94">
        <f t="shared" si="9"/>
        <v>0.56521739130434778</v>
      </c>
      <c r="V22" s="63">
        <f t="shared" si="10"/>
        <v>0</v>
      </c>
      <c r="W22" s="63">
        <f t="shared" si="11"/>
        <v>0</v>
      </c>
      <c r="X22" s="63">
        <f t="shared" si="12"/>
        <v>0</v>
      </c>
      <c r="Y22" s="63">
        <f t="shared" si="13"/>
        <v>0</v>
      </c>
      <c r="Z22" s="63">
        <f t="shared" si="14"/>
        <v>0</v>
      </c>
      <c r="AA22" s="63">
        <f t="shared" si="15"/>
        <v>0</v>
      </c>
    </row>
    <row r="23" spans="1:27" s="1" customFormat="1" x14ac:dyDescent="0.2">
      <c r="A23" s="56" t="s">
        <v>44</v>
      </c>
      <c r="B23" s="179" t="s">
        <v>153</v>
      </c>
      <c r="C23" s="153">
        <v>238</v>
      </c>
      <c r="D23" s="154">
        <v>133</v>
      </c>
      <c r="E23" s="155">
        <v>105</v>
      </c>
      <c r="F23" s="155">
        <v>0</v>
      </c>
      <c r="G23" s="155">
        <v>0</v>
      </c>
      <c r="H23" s="153">
        <v>238</v>
      </c>
      <c r="I23" s="153">
        <v>97</v>
      </c>
      <c r="J23" s="153">
        <v>38</v>
      </c>
      <c r="K23" s="155">
        <v>36</v>
      </c>
      <c r="L23" s="155">
        <v>2</v>
      </c>
      <c r="M23" s="155">
        <v>59</v>
      </c>
      <c r="N23" s="155">
        <v>0</v>
      </c>
      <c r="O23" s="155">
        <v>24</v>
      </c>
      <c r="P23" s="155">
        <v>0</v>
      </c>
      <c r="Q23" s="155">
        <v>0</v>
      </c>
      <c r="R23" s="155">
        <v>117</v>
      </c>
      <c r="S23" s="153">
        <v>200</v>
      </c>
      <c r="T23" s="94">
        <f t="shared" si="9"/>
        <v>0.39175257731958762</v>
      </c>
      <c r="V23" s="63">
        <f t="shared" si="10"/>
        <v>0</v>
      </c>
      <c r="W23" s="63">
        <f t="shared" si="11"/>
        <v>0</v>
      </c>
      <c r="X23" s="63">
        <f t="shared" si="12"/>
        <v>0</v>
      </c>
      <c r="Y23" s="63">
        <f t="shared" si="13"/>
        <v>0</v>
      </c>
      <c r="Z23" s="63">
        <f t="shared" si="14"/>
        <v>0</v>
      </c>
      <c r="AA23" s="63">
        <f t="shared" si="15"/>
        <v>0</v>
      </c>
    </row>
    <row r="24" spans="1:27" s="1" customFormat="1" x14ac:dyDescent="0.2">
      <c r="A24" s="56" t="s">
        <v>46</v>
      </c>
      <c r="B24" s="179" t="s">
        <v>251</v>
      </c>
      <c r="C24" s="153">
        <v>119</v>
      </c>
      <c r="D24" s="154">
        <v>19</v>
      </c>
      <c r="E24" s="155">
        <v>100</v>
      </c>
      <c r="F24" s="155">
        <v>4</v>
      </c>
      <c r="G24" s="155">
        <v>0</v>
      </c>
      <c r="H24" s="153">
        <v>115</v>
      </c>
      <c r="I24" s="153">
        <v>104</v>
      </c>
      <c r="J24" s="153">
        <v>77</v>
      </c>
      <c r="K24" s="155">
        <v>77</v>
      </c>
      <c r="L24" s="155">
        <v>0</v>
      </c>
      <c r="M24" s="155">
        <v>27</v>
      </c>
      <c r="N24" s="155">
        <v>0</v>
      </c>
      <c r="O24" s="155">
        <v>7</v>
      </c>
      <c r="P24" s="155">
        <v>0</v>
      </c>
      <c r="Q24" s="155">
        <v>0</v>
      </c>
      <c r="R24" s="155">
        <v>4</v>
      </c>
      <c r="S24" s="153">
        <v>38</v>
      </c>
      <c r="T24" s="94">
        <f t="shared" si="2"/>
        <v>0.74038461538461542</v>
      </c>
      <c r="V24" s="63">
        <f t="shared" si="3"/>
        <v>0</v>
      </c>
      <c r="W24" s="63">
        <f t="shared" si="4"/>
        <v>0</v>
      </c>
      <c r="X24" s="63">
        <f t="shared" si="5"/>
        <v>0</v>
      </c>
      <c r="Y24" s="63">
        <f t="shared" si="6"/>
        <v>0</v>
      </c>
      <c r="Z24" s="63">
        <f t="shared" si="7"/>
        <v>0</v>
      </c>
      <c r="AA24" s="63">
        <f t="shared" si="8"/>
        <v>0</v>
      </c>
    </row>
    <row r="25" spans="1:27" s="1" customFormat="1" x14ac:dyDescent="0.2">
      <c r="A25" s="56" t="s">
        <v>47</v>
      </c>
      <c r="B25" s="179" t="s">
        <v>249</v>
      </c>
      <c r="C25" s="153">
        <v>12</v>
      </c>
      <c r="D25" s="154">
        <v>1</v>
      </c>
      <c r="E25" s="155">
        <v>11</v>
      </c>
      <c r="F25" s="155">
        <v>0</v>
      </c>
      <c r="G25" s="155">
        <v>0</v>
      </c>
      <c r="H25" s="153">
        <v>12</v>
      </c>
      <c r="I25" s="153">
        <v>10</v>
      </c>
      <c r="J25" s="153">
        <v>5</v>
      </c>
      <c r="K25" s="155">
        <v>5</v>
      </c>
      <c r="L25" s="155">
        <v>0</v>
      </c>
      <c r="M25" s="155">
        <v>5</v>
      </c>
      <c r="N25" s="155">
        <v>0</v>
      </c>
      <c r="O25" s="155">
        <v>2</v>
      </c>
      <c r="P25" s="155">
        <v>0</v>
      </c>
      <c r="Q25" s="155">
        <v>0</v>
      </c>
      <c r="R25" s="155">
        <v>0</v>
      </c>
      <c r="S25" s="153">
        <v>7</v>
      </c>
      <c r="T25" s="94">
        <f t="shared" si="2"/>
        <v>0.5</v>
      </c>
      <c r="V25" s="63">
        <f t="shared" si="3"/>
        <v>0</v>
      </c>
      <c r="W25" s="63">
        <f t="shared" si="4"/>
        <v>0</v>
      </c>
      <c r="X25" s="63">
        <f t="shared" si="5"/>
        <v>0</v>
      </c>
      <c r="Y25" s="63">
        <f t="shared" si="6"/>
        <v>0</v>
      </c>
      <c r="Z25" s="63">
        <f t="shared" si="7"/>
        <v>0</v>
      </c>
      <c r="AA25" s="63">
        <f t="shared" si="8"/>
        <v>0</v>
      </c>
    </row>
    <row r="26" spans="1:27" s="1" customFormat="1" x14ac:dyDescent="0.2">
      <c r="A26" s="56" t="s">
        <v>48</v>
      </c>
      <c r="B26" s="179" t="s">
        <v>219</v>
      </c>
      <c r="C26" s="153">
        <v>223</v>
      </c>
      <c r="D26" s="154">
        <v>150</v>
      </c>
      <c r="E26" s="155">
        <v>73</v>
      </c>
      <c r="F26" s="155">
        <v>1</v>
      </c>
      <c r="G26" s="155">
        <v>0</v>
      </c>
      <c r="H26" s="153">
        <v>222</v>
      </c>
      <c r="I26" s="153">
        <v>94</v>
      </c>
      <c r="J26" s="153">
        <v>53</v>
      </c>
      <c r="K26" s="155">
        <v>51</v>
      </c>
      <c r="L26" s="155">
        <v>2</v>
      </c>
      <c r="M26" s="155">
        <v>38</v>
      </c>
      <c r="N26" s="155">
        <v>3</v>
      </c>
      <c r="O26" s="155">
        <v>82</v>
      </c>
      <c r="P26" s="155">
        <v>16</v>
      </c>
      <c r="Q26" s="155">
        <v>0</v>
      </c>
      <c r="R26" s="155">
        <v>30</v>
      </c>
      <c r="S26" s="153">
        <v>169</v>
      </c>
      <c r="T26" s="94">
        <f t="shared" si="2"/>
        <v>0.56382978723404253</v>
      </c>
      <c r="V26" s="63">
        <f t="shared" si="3"/>
        <v>0</v>
      </c>
      <c r="W26" s="63">
        <f t="shared" si="4"/>
        <v>0</v>
      </c>
      <c r="X26" s="63">
        <f t="shared" si="5"/>
        <v>0</v>
      </c>
      <c r="Y26" s="63">
        <f t="shared" si="6"/>
        <v>0</v>
      </c>
      <c r="Z26" s="63">
        <f t="shared" si="7"/>
        <v>0</v>
      </c>
      <c r="AA26" s="63">
        <f t="shared" si="8"/>
        <v>0</v>
      </c>
    </row>
    <row r="27" spans="1:27" s="1" customFormat="1" x14ac:dyDescent="0.2">
      <c r="A27" s="56"/>
      <c r="B27" s="57"/>
      <c r="C27" s="153"/>
      <c r="D27" s="154"/>
      <c r="E27" s="155"/>
      <c r="F27" s="155"/>
      <c r="G27" s="155"/>
      <c r="H27" s="153"/>
      <c r="I27" s="153"/>
      <c r="J27" s="153"/>
      <c r="K27" s="155"/>
      <c r="L27" s="155"/>
      <c r="M27" s="155"/>
      <c r="N27" s="155"/>
      <c r="O27" s="155"/>
      <c r="P27" s="155"/>
      <c r="Q27" s="155"/>
      <c r="R27" s="155"/>
      <c r="S27" s="153"/>
      <c r="T27" s="94" t="e">
        <f t="shared" si="2"/>
        <v>#DIV/0!</v>
      </c>
      <c r="V27" s="63">
        <f t="shared" si="3"/>
        <v>0</v>
      </c>
      <c r="W27" s="63">
        <f t="shared" si="4"/>
        <v>0</v>
      </c>
      <c r="X27" s="63">
        <f t="shared" si="5"/>
        <v>0</v>
      </c>
      <c r="Y27" s="63">
        <f t="shared" si="6"/>
        <v>0</v>
      </c>
      <c r="Z27" s="63">
        <f t="shared" si="7"/>
        <v>0</v>
      </c>
      <c r="AA27" s="63">
        <f t="shared" si="8"/>
        <v>0</v>
      </c>
    </row>
    <row r="28" spans="1:27" s="100" customFormat="1" x14ac:dyDescent="0.2">
      <c r="A28" s="54" t="s">
        <v>1</v>
      </c>
      <c r="B28" s="55" t="s">
        <v>228</v>
      </c>
      <c r="C28" s="162">
        <f t="shared" ref="C28:S28" si="16">C29+C41+C50+C59+C67+C75+C82+C88+C94+C100+C117+C131</f>
        <v>61829</v>
      </c>
      <c r="D28" s="162">
        <f t="shared" si="16"/>
        <v>35358</v>
      </c>
      <c r="E28" s="162">
        <f t="shared" si="16"/>
        <v>26471</v>
      </c>
      <c r="F28" s="162">
        <f t="shared" si="16"/>
        <v>120</v>
      </c>
      <c r="G28" s="162">
        <f t="shared" si="16"/>
        <v>77</v>
      </c>
      <c r="H28" s="162">
        <f t="shared" si="16"/>
        <v>61632</v>
      </c>
      <c r="I28" s="162">
        <f t="shared" si="16"/>
        <v>37184</v>
      </c>
      <c r="J28" s="162">
        <f t="shared" si="16"/>
        <v>18458</v>
      </c>
      <c r="K28" s="162">
        <f t="shared" si="16"/>
        <v>18188</v>
      </c>
      <c r="L28" s="162">
        <f t="shared" si="16"/>
        <v>270</v>
      </c>
      <c r="M28" s="162">
        <f t="shared" si="16"/>
        <v>18704</v>
      </c>
      <c r="N28" s="162">
        <f t="shared" si="16"/>
        <v>22</v>
      </c>
      <c r="O28" s="162">
        <f t="shared" si="16"/>
        <v>20623</v>
      </c>
      <c r="P28" s="162">
        <f t="shared" si="16"/>
        <v>1047</v>
      </c>
      <c r="Q28" s="162">
        <f t="shared" si="16"/>
        <v>13</v>
      </c>
      <c r="R28" s="162">
        <f t="shared" si="16"/>
        <v>2764</v>
      </c>
      <c r="S28" s="162">
        <f t="shared" si="16"/>
        <v>43173</v>
      </c>
      <c r="T28" s="165">
        <f t="shared" si="2"/>
        <v>0.49639629948364888</v>
      </c>
      <c r="V28" s="101">
        <f t="shared" ref="V28:V87" si="17">C28-D28-E28</f>
        <v>0</v>
      </c>
      <c r="W28" s="101">
        <f t="shared" ref="W28:W87" si="18">C28-F28-G28-H28</f>
        <v>0</v>
      </c>
      <c r="X28" s="249">
        <f t="shared" ref="X28:X87" si="19">H28-I28-O28-P28-Q28-R28</f>
        <v>1</v>
      </c>
      <c r="Y28" s="101">
        <f t="shared" ref="Y28:Y87" si="20">I28-J28-M28-N28</f>
        <v>0</v>
      </c>
      <c r="Z28" s="101">
        <f t="shared" ref="Z28:Z87" si="21">J28-K28-L28</f>
        <v>0</v>
      </c>
      <c r="AA28" s="101">
        <f t="shared" ref="AA28:AA87" si="22">S28-M28-N28-O28-P28-Q28-R28</f>
        <v>0</v>
      </c>
    </row>
    <row r="29" spans="1:27" s="100" customFormat="1" ht="20.25" customHeight="1" x14ac:dyDescent="0.2">
      <c r="A29" s="54" t="s">
        <v>7</v>
      </c>
      <c r="B29" s="58" t="s">
        <v>229</v>
      </c>
      <c r="C29" s="162">
        <f t="shared" ref="C29:R29" si="23">SUM(C30:C40)</f>
        <v>4808</v>
      </c>
      <c r="D29" s="163">
        <f t="shared" si="23"/>
        <v>2809</v>
      </c>
      <c r="E29" s="164">
        <f t="shared" si="23"/>
        <v>1999</v>
      </c>
      <c r="F29" s="164">
        <f t="shared" si="23"/>
        <v>17</v>
      </c>
      <c r="G29" s="164">
        <f t="shared" si="23"/>
        <v>28</v>
      </c>
      <c r="H29" s="162">
        <f t="shared" si="23"/>
        <v>4763</v>
      </c>
      <c r="I29" s="162">
        <f t="shared" si="23"/>
        <v>2301</v>
      </c>
      <c r="J29" s="162">
        <f t="shared" si="23"/>
        <v>1311</v>
      </c>
      <c r="K29" s="164">
        <f t="shared" si="23"/>
        <v>1297</v>
      </c>
      <c r="L29" s="164">
        <f t="shared" si="23"/>
        <v>14</v>
      </c>
      <c r="M29" s="164">
        <f t="shared" si="23"/>
        <v>990</v>
      </c>
      <c r="N29" s="164">
        <f t="shared" si="23"/>
        <v>0</v>
      </c>
      <c r="O29" s="164">
        <f t="shared" si="23"/>
        <v>2161</v>
      </c>
      <c r="P29" s="164">
        <f t="shared" si="23"/>
        <v>38</v>
      </c>
      <c r="Q29" s="164">
        <f t="shared" si="23"/>
        <v>0</v>
      </c>
      <c r="R29" s="164">
        <f t="shared" si="23"/>
        <v>263</v>
      </c>
      <c r="S29" s="164">
        <f t="shared" ref="S29:S75" si="24">SUM(M29:R29)</f>
        <v>3452</v>
      </c>
      <c r="T29" s="165">
        <f t="shared" si="2"/>
        <v>0.56975228161668845</v>
      </c>
      <c r="V29" s="101">
        <f t="shared" si="17"/>
        <v>0</v>
      </c>
      <c r="W29" s="101">
        <f t="shared" si="18"/>
        <v>0</v>
      </c>
      <c r="X29" s="101">
        <f t="shared" si="19"/>
        <v>0</v>
      </c>
      <c r="Y29" s="101">
        <f t="shared" si="20"/>
        <v>0</v>
      </c>
      <c r="Z29" s="101">
        <f t="shared" si="21"/>
        <v>0</v>
      </c>
      <c r="AA29" s="101">
        <f t="shared" si="22"/>
        <v>0</v>
      </c>
    </row>
    <row r="30" spans="1:27" s="1" customFormat="1" ht="20.25" customHeight="1" x14ac:dyDescent="0.2">
      <c r="A30" s="56" t="s">
        <v>9</v>
      </c>
      <c r="B30" s="57" t="s">
        <v>253</v>
      </c>
      <c r="C30" s="153">
        <v>63</v>
      </c>
      <c r="D30" s="154">
        <v>19</v>
      </c>
      <c r="E30" s="155">
        <v>44</v>
      </c>
      <c r="F30" s="155">
        <v>0</v>
      </c>
      <c r="G30" s="155">
        <v>12</v>
      </c>
      <c r="H30" s="153">
        <v>51</v>
      </c>
      <c r="I30" s="153">
        <v>36</v>
      </c>
      <c r="J30" s="153">
        <v>26</v>
      </c>
      <c r="K30" s="155">
        <v>24</v>
      </c>
      <c r="L30" s="155">
        <v>2</v>
      </c>
      <c r="M30" s="155">
        <v>10</v>
      </c>
      <c r="N30" s="155">
        <v>0</v>
      </c>
      <c r="O30" s="155">
        <v>15</v>
      </c>
      <c r="P30" s="155">
        <v>0</v>
      </c>
      <c r="Q30" s="155">
        <v>0</v>
      </c>
      <c r="R30" s="155">
        <v>0</v>
      </c>
      <c r="S30" s="153">
        <v>25</v>
      </c>
      <c r="T30" s="94">
        <f t="shared" si="2"/>
        <v>0.72222222222222221</v>
      </c>
      <c r="V30" s="63">
        <f t="shared" si="17"/>
        <v>0</v>
      </c>
      <c r="W30" s="63">
        <f t="shared" si="18"/>
        <v>0</v>
      </c>
      <c r="X30" s="63">
        <f t="shared" si="19"/>
        <v>0</v>
      </c>
      <c r="Y30" s="63">
        <f t="shared" si="20"/>
        <v>0</v>
      </c>
      <c r="Z30" s="63">
        <f t="shared" si="21"/>
        <v>0</v>
      </c>
      <c r="AA30" s="63">
        <f t="shared" si="22"/>
        <v>0</v>
      </c>
    </row>
    <row r="31" spans="1:27" s="1" customFormat="1" ht="20.25" customHeight="1" x14ac:dyDescent="0.2">
      <c r="A31" s="56" t="s">
        <v>10</v>
      </c>
      <c r="B31" s="57" t="s">
        <v>254</v>
      </c>
      <c r="C31" s="153">
        <v>311</v>
      </c>
      <c r="D31" s="154">
        <v>190</v>
      </c>
      <c r="E31" s="155">
        <v>121</v>
      </c>
      <c r="F31" s="155">
        <v>3</v>
      </c>
      <c r="G31" s="155">
        <v>3</v>
      </c>
      <c r="H31" s="153">
        <v>305</v>
      </c>
      <c r="I31" s="153">
        <v>166</v>
      </c>
      <c r="J31" s="153">
        <v>85</v>
      </c>
      <c r="K31" s="155">
        <v>84</v>
      </c>
      <c r="L31" s="155">
        <v>1</v>
      </c>
      <c r="M31" s="155">
        <v>81</v>
      </c>
      <c r="N31" s="155">
        <v>0</v>
      </c>
      <c r="O31" s="155">
        <v>124</v>
      </c>
      <c r="P31" s="155">
        <v>5</v>
      </c>
      <c r="Q31" s="155">
        <v>0</v>
      </c>
      <c r="R31" s="155">
        <v>10</v>
      </c>
      <c r="S31" s="153">
        <v>220</v>
      </c>
      <c r="T31" s="94">
        <f t="shared" si="2"/>
        <v>0.51204819277108438</v>
      </c>
      <c r="V31" s="63">
        <f t="shared" si="17"/>
        <v>0</v>
      </c>
      <c r="W31" s="63">
        <f t="shared" si="18"/>
        <v>0</v>
      </c>
      <c r="X31" s="63">
        <f t="shared" si="19"/>
        <v>0</v>
      </c>
      <c r="Y31" s="63">
        <f t="shared" si="20"/>
        <v>0</v>
      </c>
      <c r="Z31" s="63">
        <f t="shared" si="21"/>
        <v>0</v>
      </c>
      <c r="AA31" s="63">
        <f t="shared" si="22"/>
        <v>0</v>
      </c>
    </row>
    <row r="32" spans="1:27" s="1" customFormat="1" ht="20.25" customHeight="1" x14ac:dyDescent="0.2">
      <c r="A32" s="56" t="s">
        <v>29</v>
      </c>
      <c r="B32" s="57" t="s">
        <v>255</v>
      </c>
      <c r="C32" s="153">
        <v>596</v>
      </c>
      <c r="D32" s="154">
        <v>367</v>
      </c>
      <c r="E32" s="155">
        <v>229</v>
      </c>
      <c r="F32" s="155">
        <v>0</v>
      </c>
      <c r="G32" s="155">
        <v>0</v>
      </c>
      <c r="H32" s="153">
        <v>596</v>
      </c>
      <c r="I32" s="153">
        <v>251</v>
      </c>
      <c r="J32" s="153">
        <v>144</v>
      </c>
      <c r="K32" s="155">
        <v>144</v>
      </c>
      <c r="L32" s="155">
        <v>0</v>
      </c>
      <c r="M32" s="155">
        <v>107</v>
      </c>
      <c r="N32" s="155">
        <v>0</v>
      </c>
      <c r="O32" s="155">
        <v>273</v>
      </c>
      <c r="P32" s="155">
        <v>10</v>
      </c>
      <c r="Q32" s="155">
        <v>0</v>
      </c>
      <c r="R32" s="155">
        <v>62</v>
      </c>
      <c r="S32" s="153">
        <v>452</v>
      </c>
      <c r="T32" s="94">
        <f t="shared" si="2"/>
        <v>0.57370517928286857</v>
      </c>
      <c r="V32" s="63">
        <f t="shared" si="17"/>
        <v>0</v>
      </c>
      <c r="W32" s="63">
        <f t="shared" si="18"/>
        <v>0</v>
      </c>
      <c r="X32" s="63">
        <f t="shared" si="19"/>
        <v>0</v>
      </c>
      <c r="Y32" s="63">
        <f t="shared" si="20"/>
        <v>0</v>
      </c>
      <c r="Z32" s="63">
        <f t="shared" si="21"/>
        <v>0</v>
      </c>
      <c r="AA32" s="63">
        <f t="shared" si="22"/>
        <v>0</v>
      </c>
    </row>
    <row r="33" spans="1:27" s="1" customFormat="1" ht="20.25" customHeight="1" x14ac:dyDescent="0.2">
      <c r="A33" s="56" t="s">
        <v>31</v>
      </c>
      <c r="B33" s="57" t="s">
        <v>256</v>
      </c>
      <c r="C33" s="153">
        <v>670</v>
      </c>
      <c r="D33" s="154">
        <v>411</v>
      </c>
      <c r="E33" s="155">
        <v>259</v>
      </c>
      <c r="F33" s="155">
        <v>1</v>
      </c>
      <c r="G33" s="155">
        <v>0</v>
      </c>
      <c r="H33" s="153">
        <v>669</v>
      </c>
      <c r="I33" s="153">
        <v>297</v>
      </c>
      <c r="J33" s="153">
        <v>164</v>
      </c>
      <c r="K33" s="155">
        <v>162</v>
      </c>
      <c r="L33" s="155">
        <v>2</v>
      </c>
      <c r="M33" s="155">
        <v>133</v>
      </c>
      <c r="N33" s="155">
        <v>0</v>
      </c>
      <c r="O33" s="155">
        <v>280</v>
      </c>
      <c r="P33" s="155">
        <v>11</v>
      </c>
      <c r="Q33" s="155">
        <v>0</v>
      </c>
      <c r="R33" s="155">
        <v>81</v>
      </c>
      <c r="S33" s="153">
        <v>505</v>
      </c>
      <c r="T33" s="94">
        <f t="shared" ref="T33:T36" si="25">J33/I33</f>
        <v>0.55218855218855223</v>
      </c>
      <c r="V33" s="63">
        <f t="shared" ref="V33:V36" si="26">C33-D33-E33</f>
        <v>0</v>
      </c>
      <c r="W33" s="63">
        <f t="shared" ref="W33:W36" si="27">C33-F33-G33-H33</f>
        <v>0</v>
      </c>
      <c r="X33" s="63">
        <f t="shared" ref="X33:X36" si="28">H33-I33-O33-P33-Q33-R33</f>
        <v>0</v>
      </c>
      <c r="Y33" s="63">
        <f t="shared" ref="Y33:Y36" si="29">I33-J33-M33-N33</f>
        <v>0</v>
      </c>
      <c r="Z33" s="63">
        <f t="shared" ref="Z33:Z36" si="30">J33-K33-L33</f>
        <v>0</v>
      </c>
      <c r="AA33" s="63">
        <f t="shared" ref="AA33:AA36" si="31">S33-M33-N33-O33-P33-Q33-R33</f>
        <v>0</v>
      </c>
    </row>
    <row r="34" spans="1:27" s="1" customFormat="1" ht="20.25" customHeight="1" x14ac:dyDescent="0.2">
      <c r="A34" s="56" t="s">
        <v>32</v>
      </c>
      <c r="B34" s="57" t="s">
        <v>257</v>
      </c>
      <c r="C34" s="153">
        <v>0</v>
      </c>
      <c r="D34" s="154">
        <v>0</v>
      </c>
      <c r="E34" s="155">
        <v>0</v>
      </c>
      <c r="F34" s="155">
        <v>0</v>
      </c>
      <c r="G34" s="155">
        <v>0</v>
      </c>
      <c r="H34" s="153">
        <v>0</v>
      </c>
      <c r="I34" s="153">
        <v>0</v>
      </c>
      <c r="J34" s="153">
        <v>0</v>
      </c>
      <c r="K34" s="155">
        <v>0</v>
      </c>
      <c r="L34" s="155">
        <v>0</v>
      </c>
      <c r="M34" s="155">
        <v>0</v>
      </c>
      <c r="N34" s="155">
        <v>0</v>
      </c>
      <c r="O34" s="155">
        <v>0</v>
      </c>
      <c r="P34" s="155">
        <v>0</v>
      </c>
      <c r="Q34" s="155">
        <v>0</v>
      </c>
      <c r="R34" s="155">
        <v>0</v>
      </c>
      <c r="S34" s="153">
        <v>0</v>
      </c>
      <c r="T34" s="94" t="e">
        <f t="shared" si="25"/>
        <v>#DIV/0!</v>
      </c>
      <c r="V34" s="63">
        <f t="shared" si="26"/>
        <v>0</v>
      </c>
      <c r="W34" s="63">
        <f t="shared" si="27"/>
        <v>0</v>
      </c>
      <c r="X34" s="63">
        <f t="shared" si="28"/>
        <v>0</v>
      </c>
      <c r="Y34" s="63">
        <f t="shared" si="29"/>
        <v>0</v>
      </c>
      <c r="Z34" s="63">
        <f t="shared" si="30"/>
        <v>0</v>
      </c>
      <c r="AA34" s="63">
        <f t="shared" si="31"/>
        <v>0</v>
      </c>
    </row>
    <row r="35" spans="1:27" s="1" customFormat="1" ht="20.25" customHeight="1" x14ac:dyDescent="0.2">
      <c r="A35" s="56" t="s">
        <v>38</v>
      </c>
      <c r="B35" s="57" t="s">
        <v>258</v>
      </c>
      <c r="C35" s="153">
        <v>579</v>
      </c>
      <c r="D35" s="154">
        <v>345</v>
      </c>
      <c r="E35" s="155">
        <v>234</v>
      </c>
      <c r="F35" s="155">
        <v>2</v>
      </c>
      <c r="G35" s="155">
        <v>1</v>
      </c>
      <c r="H35" s="153">
        <v>576</v>
      </c>
      <c r="I35" s="153">
        <v>278</v>
      </c>
      <c r="J35" s="153">
        <v>159</v>
      </c>
      <c r="K35" s="155">
        <v>155</v>
      </c>
      <c r="L35" s="155">
        <v>4</v>
      </c>
      <c r="M35" s="155">
        <v>119</v>
      </c>
      <c r="N35" s="155">
        <v>0</v>
      </c>
      <c r="O35" s="155">
        <v>288</v>
      </c>
      <c r="P35" s="155">
        <v>0</v>
      </c>
      <c r="Q35" s="155">
        <v>0</v>
      </c>
      <c r="R35" s="155">
        <v>10</v>
      </c>
      <c r="S35" s="153">
        <v>417</v>
      </c>
      <c r="T35" s="94">
        <f t="shared" si="25"/>
        <v>0.57194244604316546</v>
      </c>
      <c r="V35" s="63">
        <f t="shared" si="26"/>
        <v>0</v>
      </c>
      <c r="W35" s="63">
        <f t="shared" si="27"/>
        <v>0</v>
      </c>
      <c r="X35" s="63">
        <f t="shared" si="28"/>
        <v>0</v>
      </c>
      <c r="Y35" s="63">
        <f t="shared" si="29"/>
        <v>0</v>
      </c>
      <c r="Z35" s="63">
        <f t="shared" si="30"/>
        <v>0</v>
      </c>
      <c r="AA35" s="63">
        <f t="shared" si="31"/>
        <v>0</v>
      </c>
    </row>
    <row r="36" spans="1:27" s="1" customFormat="1" ht="20.25" customHeight="1" x14ac:dyDescent="0.2">
      <c r="A36" s="56" t="s">
        <v>39</v>
      </c>
      <c r="B36" s="57" t="s">
        <v>259</v>
      </c>
      <c r="C36" s="153">
        <v>510</v>
      </c>
      <c r="D36" s="154">
        <v>265</v>
      </c>
      <c r="E36" s="155">
        <v>245</v>
      </c>
      <c r="F36" s="155">
        <v>3</v>
      </c>
      <c r="G36" s="155">
        <v>0</v>
      </c>
      <c r="H36" s="153">
        <v>507</v>
      </c>
      <c r="I36" s="153">
        <v>248</v>
      </c>
      <c r="J36" s="153">
        <v>144</v>
      </c>
      <c r="K36" s="155">
        <v>141</v>
      </c>
      <c r="L36" s="155">
        <v>3</v>
      </c>
      <c r="M36" s="155">
        <v>104</v>
      </c>
      <c r="N36" s="155">
        <v>0</v>
      </c>
      <c r="O36" s="155">
        <v>210</v>
      </c>
      <c r="P36" s="155">
        <v>0</v>
      </c>
      <c r="Q36" s="155">
        <v>0</v>
      </c>
      <c r="R36" s="155">
        <v>49</v>
      </c>
      <c r="S36" s="153">
        <v>363</v>
      </c>
      <c r="T36" s="94">
        <f t="shared" si="25"/>
        <v>0.58064516129032262</v>
      </c>
      <c r="V36" s="63">
        <f t="shared" si="26"/>
        <v>0</v>
      </c>
      <c r="W36" s="63">
        <f t="shared" si="27"/>
        <v>0</v>
      </c>
      <c r="X36" s="63">
        <f t="shared" si="28"/>
        <v>0</v>
      </c>
      <c r="Y36" s="63">
        <f t="shared" si="29"/>
        <v>0</v>
      </c>
      <c r="Z36" s="63">
        <f t="shared" si="30"/>
        <v>0</v>
      </c>
      <c r="AA36" s="63">
        <f t="shared" si="31"/>
        <v>0</v>
      </c>
    </row>
    <row r="37" spans="1:27" s="1" customFormat="1" ht="20.25" customHeight="1" x14ac:dyDescent="0.2">
      <c r="A37" s="56" t="s">
        <v>40</v>
      </c>
      <c r="B37" s="57" t="s">
        <v>260</v>
      </c>
      <c r="C37" s="153">
        <v>576</v>
      </c>
      <c r="D37" s="154">
        <v>367</v>
      </c>
      <c r="E37" s="155">
        <v>209</v>
      </c>
      <c r="F37" s="155">
        <v>0</v>
      </c>
      <c r="G37" s="155">
        <v>0</v>
      </c>
      <c r="H37" s="153">
        <v>576</v>
      </c>
      <c r="I37" s="153">
        <v>231</v>
      </c>
      <c r="J37" s="153">
        <v>137</v>
      </c>
      <c r="K37" s="155">
        <v>137</v>
      </c>
      <c r="L37" s="155">
        <v>0</v>
      </c>
      <c r="M37" s="155">
        <v>94</v>
      </c>
      <c r="N37" s="155">
        <v>0</v>
      </c>
      <c r="O37" s="155">
        <v>345</v>
      </c>
      <c r="P37" s="155">
        <v>0</v>
      </c>
      <c r="Q37" s="155">
        <v>0</v>
      </c>
      <c r="R37" s="155">
        <v>0</v>
      </c>
      <c r="S37" s="153">
        <v>439</v>
      </c>
      <c r="T37" s="94">
        <f t="shared" si="2"/>
        <v>0.59307359307359309</v>
      </c>
      <c r="V37" s="63">
        <f t="shared" si="17"/>
        <v>0</v>
      </c>
      <c r="W37" s="63">
        <f t="shared" si="18"/>
        <v>0</v>
      </c>
      <c r="X37" s="63">
        <f t="shared" si="19"/>
        <v>0</v>
      </c>
      <c r="Y37" s="63">
        <f t="shared" si="20"/>
        <v>0</v>
      </c>
      <c r="Z37" s="63">
        <f t="shared" si="21"/>
        <v>0</v>
      </c>
      <c r="AA37" s="63">
        <f t="shared" si="22"/>
        <v>0</v>
      </c>
    </row>
    <row r="38" spans="1:27" s="1" customFormat="1" ht="20.25" customHeight="1" x14ac:dyDescent="0.2">
      <c r="A38" s="56" t="s">
        <v>121</v>
      </c>
      <c r="B38" s="57" t="s">
        <v>261</v>
      </c>
      <c r="C38" s="153">
        <v>454</v>
      </c>
      <c r="D38" s="154">
        <v>250</v>
      </c>
      <c r="E38" s="155">
        <v>204</v>
      </c>
      <c r="F38" s="155">
        <v>5</v>
      </c>
      <c r="G38" s="155">
        <v>7</v>
      </c>
      <c r="H38" s="153">
        <v>442</v>
      </c>
      <c r="I38" s="153">
        <v>244</v>
      </c>
      <c r="J38" s="153">
        <v>140</v>
      </c>
      <c r="K38" s="155">
        <v>140</v>
      </c>
      <c r="L38" s="155">
        <v>0</v>
      </c>
      <c r="M38" s="155">
        <v>104</v>
      </c>
      <c r="N38" s="155">
        <v>0</v>
      </c>
      <c r="O38" s="155">
        <v>182</v>
      </c>
      <c r="P38" s="155">
        <v>1</v>
      </c>
      <c r="Q38" s="155">
        <v>0</v>
      </c>
      <c r="R38" s="155">
        <v>15</v>
      </c>
      <c r="S38" s="153">
        <v>302</v>
      </c>
      <c r="T38" s="94">
        <f t="shared" si="2"/>
        <v>0.57377049180327866</v>
      </c>
      <c r="V38" s="63">
        <f t="shared" si="17"/>
        <v>0</v>
      </c>
      <c r="W38" s="63">
        <f t="shared" si="18"/>
        <v>0</v>
      </c>
      <c r="X38" s="63">
        <f t="shared" si="19"/>
        <v>0</v>
      </c>
      <c r="Y38" s="63">
        <f t="shared" si="20"/>
        <v>0</v>
      </c>
      <c r="Z38" s="63">
        <f t="shared" si="21"/>
        <v>0</v>
      </c>
      <c r="AA38" s="63">
        <f t="shared" si="22"/>
        <v>0</v>
      </c>
    </row>
    <row r="39" spans="1:27" s="1" customFormat="1" ht="20.25" customHeight="1" x14ac:dyDescent="0.2">
      <c r="A39" s="56" t="s">
        <v>122</v>
      </c>
      <c r="B39" s="57" t="s">
        <v>262</v>
      </c>
      <c r="C39" s="153">
        <v>573</v>
      </c>
      <c r="D39" s="154">
        <v>319</v>
      </c>
      <c r="E39" s="155">
        <v>254</v>
      </c>
      <c r="F39" s="155">
        <v>1</v>
      </c>
      <c r="G39" s="155">
        <v>1</v>
      </c>
      <c r="H39" s="153">
        <v>571</v>
      </c>
      <c r="I39" s="153">
        <v>302</v>
      </c>
      <c r="J39" s="153">
        <v>170</v>
      </c>
      <c r="K39" s="155">
        <v>169</v>
      </c>
      <c r="L39" s="155">
        <v>1</v>
      </c>
      <c r="M39" s="155">
        <v>132</v>
      </c>
      <c r="N39" s="155">
        <v>0</v>
      </c>
      <c r="O39" s="155">
        <v>247</v>
      </c>
      <c r="P39" s="155">
        <v>10</v>
      </c>
      <c r="Q39" s="155">
        <v>0</v>
      </c>
      <c r="R39" s="155">
        <v>12</v>
      </c>
      <c r="S39" s="153">
        <v>381</v>
      </c>
      <c r="T39" s="94">
        <f t="shared" si="2"/>
        <v>0.5629139072847682</v>
      </c>
      <c r="V39" s="63">
        <f t="shared" si="17"/>
        <v>0</v>
      </c>
      <c r="W39" s="63">
        <f t="shared" si="18"/>
        <v>0</v>
      </c>
      <c r="X39" s="63">
        <f t="shared" si="19"/>
        <v>0</v>
      </c>
      <c r="Y39" s="63">
        <f t="shared" si="20"/>
        <v>0</v>
      </c>
      <c r="Z39" s="63">
        <f t="shared" si="21"/>
        <v>0</v>
      </c>
      <c r="AA39" s="250">
        <f t="shared" si="22"/>
        <v>-20</v>
      </c>
    </row>
    <row r="40" spans="1:27" s="1" customFormat="1" ht="38.25" customHeight="1" x14ac:dyDescent="0.2">
      <c r="A40" s="56" t="s">
        <v>252</v>
      </c>
      <c r="B40" s="57" t="s">
        <v>263</v>
      </c>
      <c r="C40" s="153">
        <v>476</v>
      </c>
      <c r="D40" s="154">
        <v>276</v>
      </c>
      <c r="E40" s="155">
        <v>200</v>
      </c>
      <c r="F40" s="155">
        <v>2</v>
      </c>
      <c r="G40" s="155">
        <v>4</v>
      </c>
      <c r="H40" s="153">
        <v>470</v>
      </c>
      <c r="I40" s="153">
        <v>248</v>
      </c>
      <c r="J40" s="153">
        <v>142</v>
      </c>
      <c r="K40" s="155">
        <v>141</v>
      </c>
      <c r="L40" s="155">
        <v>1</v>
      </c>
      <c r="M40" s="155">
        <v>106</v>
      </c>
      <c r="N40" s="155">
        <v>0</v>
      </c>
      <c r="O40" s="155">
        <v>197</v>
      </c>
      <c r="P40" s="155">
        <v>1</v>
      </c>
      <c r="Q40" s="155">
        <v>0</v>
      </c>
      <c r="R40" s="155">
        <v>24</v>
      </c>
      <c r="S40" s="153">
        <v>328</v>
      </c>
      <c r="T40" s="94">
        <f t="shared" si="2"/>
        <v>0.57258064516129037</v>
      </c>
      <c r="V40" s="63">
        <f t="shared" si="17"/>
        <v>0</v>
      </c>
      <c r="W40" s="63">
        <f t="shared" si="18"/>
        <v>0</v>
      </c>
      <c r="X40" s="63">
        <f t="shared" si="19"/>
        <v>0</v>
      </c>
      <c r="Y40" s="63">
        <f t="shared" si="20"/>
        <v>0</v>
      </c>
      <c r="Z40" s="63">
        <f t="shared" si="21"/>
        <v>0</v>
      </c>
      <c r="AA40" s="63">
        <f t="shared" si="22"/>
        <v>0</v>
      </c>
    </row>
    <row r="41" spans="1:27" s="100" customFormat="1" ht="20.25" customHeight="1" x14ac:dyDescent="0.2">
      <c r="A41" s="54" t="s">
        <v>8</v>
      </c>
      <c r="B41" s="58" t="s">
        <v>230</v>
      </c>
      <c r="C41" s="162">
        <f t="shared" ref="C41:R41" si="32">SUM(C42:C49)</f>
        <v>4888</v>
      </c>
      <c r="D41" s="163">
        <f t="shared" si="32"/>
        <v>2882</v>
      </c>
      <c r="E41" s="164">
        <f t="shared" si="32"/>
        <v>2006</v>
      </c>
      <c r="F41" s="164">
        <f t="shared" si="32"/>
        <v>1</v>
      </c>
      <c r="G41" s="164">
        <f t="shared" si="32"/>
        <v>0</v>
      </c>
      <c r="H41" s="162">
        <f t="shared" si="32"/>
        <v>4887</v>
      </c>
      <c r="I41" s="162">
        <f t="shared" si="32"/>
        <v>2508</v>
      </c>
      <c r="J41" s="162">
        <f t="shared" si="32"/>
        <v>1192</v>
      </c>
      <c r="K41" s="164">
        <f t="shared" si="32"/>
        <v>1166</v>
      </c>
      <c r="L41" s="164">
        <f t="shared" si="32"/>
        <v>26</v>
      </c>
      <c r="M41" s="164">
        <f t="shared" si="32"/>
        <v>1315</v>
      </c>
      <c r="N41" s="164">
        <f t="shared" si="32"/>
        <v>1</v>
      </c>
      <c r="O41" s="164">
        <f t="shared" si="32"/>
        <v>1458</v>
      </c>
      <c r="P41" s="164">
        <f t="shared" si="32"/>
        <v>167</v>
      </c>
      <c r="Q41" s="164">
        <f t="shared" si="32"/>
        <v>3</v>
      </c>
      <c r="R41" s="164">
        <f t="shared" si="32"/>
        <v>751</v>
      </c>
      <c r="S41" s="164">
        <f t="shared" si="24"/>
        <v>3695</v>
      </c>
      <c r="T41" s="165">
        <f t="shared" si="2"/>
        <v>0.47527910685805425</v>
      </c>
      <c r="V41" s="101">
        <f t="shared" si="17"/>
        <v>0</v>
      </c>
      <c r="W41" s="101">
        <f t="shared" si="18"/>
        <v>0</v>
      </c>
      <c r="X41" s="101">
        <f t="shared" si="19"/>
        <v>0</v>
      </c>
      <c r="Y41" s="101">
        <f t="shared" si="20"/>
        <v>0</v>
      </c>
      <c r="Z41" s="101">
        <f t="shared" si="21"/>
        <v>0</v>
      </c>
      <c r="AA41" s="101">
        <f t="shared" si="22"/>
        <v>0</v>
      </c>
    </row>
    <row r="42" spans="1:27" s="1" customFormat="1" ht="20.25" customHeight="1" x14ac:dyDescent="0.2">
      <c r="A42" s="56" t="s">
        <v>11</v>
      </c>
      <c r="B42" s="57" t="s">
        <v>264</v>
      </c>
      <c r="C42" s="153">
        <v>197</v>
      </c>
      <c r="D42" s="154">
        <v>89</v>
      </c>
      <c r="E42" s="155">
        <v>108</v>
      </c>
      <c r="F42" s="155">
        <v>0</v>
      </c>
      <c r="G42" s="155">
        <v>0</v>
      </c>
      <c r="H42" s="153">
        <v>197</v>
      </c>
      <c r="I42" s="153">
        <v>136</v>
      </c>
      <c r="J42" s="153">
        <v>106</v>
      </c>
      <c r="K42" s="155">
        <v>103</v>
      </c>
      <c r="L42" s="155">
        <v>3</v>
      </c>
      <c r="M42" s="155">
        <v>30</v>
      </c>
      <c r="N42" s="155">
        <v>0</v>
      </c>
      <c r="O42" s="155">
        <v>59</v>
      </c>
      <c r="P42" s="155">
        <v>0</v>
      </c>
      <c r="Q42" s="155">
        <v>0</v>
      </c>
      <c r="R42" s="155">
        <v>2</v>
      </c>
      <c r="S42" s="153">
        <v>91</v>
      </c>
      <c r="T42" s="94">
        <f t="shared" si="2"/>
        <v>0.77941176470588236</v>
      </c>
      <c r="V42" s="63">
        <f t="shared" si="17"/>
        <v>0</v>
      </c>
      <c r="W42" s="63">
        <f t="shared" si="18"/>
        <v>0</v>
      </c>
      <c r="X42" s="63">
        <f t="shared" si="19"/>
        <v>0</v>
      </c>
      <c r="Y42" s="63">
        <f t="shared" si="20"/>
        <v>0</v>
      </c>
      <c r="Z42" s="63">
        <f t="shared" si="21"/>
        <v>0</v>
      </c>
      <c r="AA42" s="63">
        <f t="shared" si="22"/>
        <v>0</v>
      </c>
    </row>
    <row r="43" spans="1:27" s="1" customFormat="1" ht="20.25" customHeight="1" x14ac:dyDescent="0.2">
      <c r="A43" s="56" t="s">
        <v>12</v>
      </c>
      <c r="B43" s="57" t="s">
        <v>265</v>
      </c>
      <c r="C43" s="153">
        <v>517</v>
      </c>
      <c r="D43" s="154">
        <v>322</v>
      </c>
      <c r="E43" s="155">
        <v>195</v>
      </c>
      <c r="F43" s="155">
        <v>0</v>
      </c>
      <c r="G43" s="155">
        <v>0</v>
      </c>
      <c r="H43" s="153">
        <v>517</v>
      </c>
      <c r="I43" s="153">
        <v>313</v>
      </c>
      <c r="J43" s="153">
        <v>93</v>
      </c>
      <c r="K43" s="155">
        <v>92</v>
      </c>
      <c r="L43" s="155">
        <v>1</v>
      </c>
      <c r="M43" s="155">
        <v>220</v>
      </c>
      <c r="N43" s="155">
        <v>0</v>
      </c>
      <c r="O43" s="155">
        <v>63</v>
      </c>
      <c r="P43" s="155">
        <v>14</v>
      </c>
      <c r="Q43" s="155">
        <v>0</v>
      </c>
      <c r="R43" s="155">
        <v>127</v>
      </c>
      <c r="S43" s="153">
        <v>424</v>
      </c>
      <c r="T43" s="94">
        <f t="shared" si="2"/>
        <v>0.29712460063897761</v>
      </c>
      <c r="V43" s="63">
        <f t="shared" si="17"/>
        <v>0</v>
      </c>
      <c r="W43" s="63">
        <f t="shared" si="18"/>
        <v>0</v>
      </c>
      <c r="X43" s="63">
        <f t="shared" si="19"/>
        <v>0</v>
      </c>
      <c r="Y43" s="63">
        <f t="shared" si="20"/>
        <v>0</v>
      </c>
      <c r="Z43" s="63">
        <f t="shared" si="21"/>
        <v>0</v>
      </c>
      <c r="AA43" s="63">
        <f t="shared" si="22"/>
        <v>0</v>
      </c>
    </row>
    <row r="44" spans="1:27" s="1" customFormat="1" ht="20.25" customHeight="1" x14ac:dyDescent="0.2">
      <c r="A44" s="56" t="s">
        <v>70</v>
      </c>
      <c r="B44" s="57" t="s">
        <v>274</v>
      </c>
      <c r="C44" s="153">
        <v>825</v>
      </c>
      <c r="D44" s="154">
        <v>540</v>
      </c>
      <c r="E44" s="155">
        <v>285</v>
      </c>
      <c r="F44" s="155">
        <v>1</v>
      </c>
      <c r="G44" s="155">
        <v>0</v>
      </c>
      <c r="H44" s="153">
        <v>824</v>
      </c>
      <c r="I44" s="153">
        <v>421</v>
      </c>
      <c r="J44" s="153">
        <v>221</v>
      </c>
      <c r="K44" s="155">
        <v>212</v>
      </c>
      <c r="L44" s="155">
        <v>9</v>
      </c>
      <c r="M44" s="155">
        <v>200</v>
      </c>
      <c r="N44" s="155">
        <v>0</v>
      </c>
      <c r="O44" s="155">
        <v>277</v>
      </c>
      <c r="P44" s="155">
        <v>5</v>
      </c>
      <c r="Q44" s="155">
        <v>0</v>
      </c>
      <c r="R44" s="155">
        <v>121</v>
      </c>
      <c r="S44" s="153">
        <v>603</v>
      </c>
      <c r="T44" s="94">
        <f t="shared" si="2"/>
        <v>0.52494061757719712</v>
      </c>
      <c r="V44" s="63">
        <f t="shared" si="17"/>
        <v>0</v>
      </c>
      <c r="W44" s="63">
        <f t="shared" si="18"/>
        <v>0</v>
      </c>
      <c r="X44" s="63">
        <f t="shared" si="19"/>
        <v>0</v>
      </c>
      <c r="Y44" s="63">
        <f t="shared" si="20"/>
        <v>0</v>
      </c>
      <c r="Z44" s="63">
        <f t="shared" si="21"/>
        <v>0</v>
      </c>
      <c r="AA44" s="63">
        <f t="shared" si="22"/>
        <v>0</v>
      </c>
    </row>
    <row r="45" spans="1:27" s="1" customFormat="1" ht="20.25" customHeight="1" x14ac:dyDescent="0.2">
      <c r="A45" s="56" t="s">
        <v>73</v>
      </c>
      <c r="B45" s="57" t="s">
        <v>267</v>
      </c>
      <c r="C45" s="153">
        <v>586</v>
      </c>
      <c r="D45" s="154">
        <v>377</v>
      </c>
      <c r="E45" s="155">
        <v>209</v>
      </c>
      <c r="F45" s="155">
        <v>0</v>
      </c>
      <c r="G45" s="155">
        <v>0</v>
      </c>
      <c r="H45" s="153">
        <v>586</v>
      </c>
      <c r="I45" s="153">
        <v>270</v>
      </c>
      <c r="J45" s="153">
        <v>145</v>
      </c>
      <c r="K45" s="155">
        <v>144</v>
      </c>
      <c r="L45" s="155">
        <v>1</v>
      </c>
      <c r="M45" s="155">
        <v>125</v>
      </c>
      <c r="N45" s="155">
        <v>0</v>
      </c>
      <c r="O45" s="155">
        <v>212</v>
      </c>
      <c r="P45" s="155">
        <v>42</v>
      </c>
      <c r="Q45" s="155">
        <v>0</v>
      </c>
      <c r="R45" s="155">
        <v>62</v>
      </c>
      <c r="S45" s="153">
        <v>441</v>
      </c>
      <c r="T45" s="94">
        <f t="shared" si="2"/>
        <v>0.53703703703703709</v>
      </c>
      <c r="V45" s="63">
        <f t="shared" si="17"/>
        <v>0</v>
      </c>
      <c r="W45" s="63">
        <f t="shared" si="18"/>
        <v>0</v>
      </c>
      <c r="X45" s="63">
        <f t="shared" si="19"/>
        <v>0</v>
      </c>
      <c r="Y45" s="63">
        <f t="shared" si="20"/>
        <v>0</v>
      </c>
      <c r="Z45" s="63">
        <f t="shared" si="21"/>
        <v>0</v>
      </c>
      <c r="AA45" s="63">
        <f t="shared" si="22"/>
        <v>0</v>
      </c>
    </row>
    <row r="46" spans="1:27" s="1" customFormat="1" ht="20.25" customHeight="1" x14ac:dyDescent="0.2">
      <c r="A46" s="56" t="s">
        <v>74</v>
      </c>
      <c r="B46" s="57" t="s">
        <v>268</v>
      </c>
      <c r="C46" s="153">
        <v>688</v>
      </c>
      <c r="D46" s="154">
        <v>434</v>
      </c>
      <c r="E46" s="155">
        <v>254</v>
      </c>
      <c r="F46" s="155">
        <v>0</v>
      </c>
      <c r="G46" s="155">
        <v>0</v>
      </c>
      <c r="H46" s="153">
        <v>688</v>
      </c>
      <c r="I46" s="153">
        <v>306</v>
      </c>
      <c r="J46" s="153">
        <v>123</v>
      </c>
      <c r="K46" s="155">
        <v>122</v>
      </c>
      <c r="L46" s="155">
        <v>1</v>
      </c>
      <c r="M46" s="155">
        <v>183</v>
      </c>
      <c r="N46" s="155">
        <v>0</v>
      </c>
      <c r="O46" s="155">
        <v>182</v>
      </c>
      <c r="P46" s="155">
        <v>47</v>
      </c>
      <c r="Q46" s="155">
        <v>0</v>
      </c>
      <c r="R46" s="155">
        <v>153</v>
      </c>
      <c r="S46" s="153">
        <v>565</v>
      </c>
      <c r="T46" s="94">
        <f t="shared" si="2"/>
        <v>0.40196078431372551</v>
      </c>
      <c r="V46" s="63">
        <f t="shared" si="17"/>
        <v>0</v>
      </c>
      <c r="W46" s="63">
        <f t="shared" si="18"/>
        <v>0</v>
      </c>
      <c r="X46" s="63">
        <f t="shared" si="19"/>
        <v>0</v>
      </c>
      <c r="Y46" s="63">
        <f t="shared" si="20"/>
        <v>0</v>
      </c>
      <c r="Z46" s="63">
        <f t="shared" si="21"/>
        <v>0</v>
      </c>
      <c r="AA46" s="63">
        <f t="shared" si="22"/>
        <v>0</v>
      </c>
    </row>
    <row r="47" spans="1:27" s="1" customFormat="1" ht="34.5" customHeight="1" x14ac:dyDescent="0.2">
      <c r="A47" s="56" t="s">
        <v>75</v>
      </c>
      <c r="B47" s="57" t="s">
        <v>269</v>
      </c>
      <c r="C47" s="153">
        <v>703</v>
      </c>
      <c r="D47" s="154">
        <v>405</v>
      </c>
      <c r="E47" s="155">
        <v>298</v>
      </c>
      <c r="F47" s="155">
        <v>0</v>
      </c>
      <c r="G47" s="155">
        <v>0</v>
      </c>
      <c r="H47" s="153">
        <v>703</v>
      </c>
      <c r="I47" s="153">
        <v>236</v>
      </c>
      <c r="J47" s="153">
        <v>136</v>
      </c>
      <c r="K47" s="155">
        <v>132</v>
      </c>
      <c r="L47" s="155">
        <v>4</v>
      </c>
      <c r="M47" s="155">
        <v>100</v>
      </c>
      <c r="N47" s="155">
        <v>0</v>
      </c>
      <c r="O47" s="155">
        <v>326</v>
      </c>
      <c r="P47" s="155">
        <v>46</v>
      </c>
      <c r="Q47" s="155">
        <v>3</v>
      </c>
      <c r="R47" s="155">
        <v>92</v>
      </c>
      <c r="S47" s="153">
        <v>567</v>
      </c>
      <c r="T47" s="94">
        <f t="shared" si="2"/>
        <v>0.57627118644067798</v>
      </c>
      <c r="V47" s="63">
        <f t="shared" si="17"/>
        <v>0</v>
      </c>
      <c r="W47" s="63">
        <f t="shared" si="18"/>
        <v>0</v>
      </c>
      <c r="X47" s="63">
        <f t="shared" si="19"/>
        <v>0</v>
      </c>
      <c r="Y47" s="63">
        <f t="shared" si="20"/>
        <v>0</v>
      </c>
      <c r="Z47" s="63">
        <f t="shared" si="21"/>
        <v>0</v>
      </c>
      <c r="AA47" s="63">
        <f t="shared" si="22"/>
        <v>0</v>
      </c>
    </row>
    <row r="48" spans="1:27" s="1" customFormat="1" ht="20.25" customHeight="1" x14ac:dyDescent="0.2">
      <c r="A48" s="56" t="s">
        <v>76</v>
      </c>
      <c r="B48" s="57" t="s">
        <v>270</v>
      </c>
      <c r="C48" s="153">
        <v>711</v>
      </c>
      <c r="D48" s="154">
        <v>403</v>
      </c>
      <c r="E48" s="155">
        <v>308</v>
      </c>
      <c r="F48" s="155">
        <v>0</v>
      </c>
      <c r="G48" s="155">
        <v>0</v>
      </c>
      <c r="H48" s="153">
        <v>711</v>
      </c>
      <c r="I48" s="153">
        <v>467</v>
      </c>
      <c r="J48" s="153">
        <v>184</v>
      </c>
      <c r="K48" s="155">
        <v>179</v>
      </c>
      <c r="L48" s="155">
        <v>5</v>
      </c>
      <c r="M48" s="155">
        <v>283</v>
      </c>
      <c r="N48" s="155">
        <v>0</v>
      </c>
      <c r="O48" s="155">
        <v>192</v>
      </c>
      <c r="P48" s="155">
        <v>4</v>
      </c>
      <c r="Q48" s="155">
        <v>0</v>
      </c>
      <c r="R48" s="155">
        <v>48</v>
      </c>
      <c r="S48" s="153">
        <v>527</v>
      </c>
      <c r="T48" s="94">
        <f t="shared" si="2"/>
        <v>0.39400428265524623</v>
      </c>
      <c r="V48" s="63">
        <f t="shared" si="17"/>
        <v>0</v>
      </c>
      <c r="W48" s="63">
        <f t="shared" si="18"/>
        <v>0</v>
      </c>
      <c r="X48" s="63">
        <f t="shared" si="19"/>
        <v>0</v>
      </c>
      <c r="Y48" s="63">
        <f t="shared" si="20"/>
        <v>0</v>
      </c>
      <c r="Z48" s="63">
        <f t="shared" si="21"/>
        <v>0</v>
      </c>
      <c r="AA48" s="63">
        <f t="shared" si="22"/>
        <v>0</v>
      </c>
    </row>
    <row r="49" spans="1:27" s="1" customFormat="1" ht="20.25" customHeight="1" x14ac:dyDescent="0.2">
      <c r="A49" s="56" t="s">
        <v>77</v>
      </c>
      <c r="B49" s="57" t="s">
        <v>271</v>
      </c>
      <c r="C49" s="153">
        <v>661</v>
      </c>
      <c r="D49" s="154">
        <v>312</v>
      </c>
      <c r="E49" s="155">
        <v>349</v>
      </c>
      <c r="F49" s="155">
        <v>0</v>
      </c>
      <c r="G49" s="155">
        <v>0</v>
      </c>
      <c r="H49" s="153">
        <v>661</v>
      </c>
      <c r="I49" s="153">
        <v>359</v>
      </c>
      <c r="J49" s="153">
        <v>184</v>
      </c>
      <c r="K49" s="155">
        <v>182</v>
      </c>
      <c r="L49" s="155">
        <v>2</v>
      </c>
      <c r="M49" s="155">
        <v>174</v>
      </c>
      <c r="N49" s="155">
        <v>1</v>
      </c>
      <c r="O49" s="155">
        <v>147</v>
      </c>
      <c r="P49" s="155">
        <v>9</v>
      </c>
      <c r="Q49" s="155">
        <v>0</v>
      </c>
      <c r="R49" s="155">
        <v>146</v>
      </c>
      <c r="S49" s="153">
        <v>477</v>
      </c>
      <c r="T49" s="94">
        <f t="shared" ref="T49" si="33">J49/I49</f>
        <v>0.51253481894150421</v>
      </c>
      <c r="V49" s="63">
        <f t="shared" ref="V49" si="34">C49-D49-E49</f>
        <v>0</v>
      </c>
      <c r="W49" s="63">
        <f t="shared" ref="W49" si="35">C49-F49-G49-H49</f>
        <v>0</v>
      </c>
      <c r="X49" s="63">
        <f t="shared" ref="X49" si="36">H49-I49-O49-P49-Q49-R49</f>
        <v>0</v>
      </c>
      <c r="Y49" s="63">
        <f t="shared" ref="Y49" si="37">I49-J49-M49-N49</f>
        <v>0</v>
      </c>
      <c r="Z49" s="63">
        <f t="shared" ref="Z49" si="38">J49-K49-L49</f>
        <v>0</v>
      </c>
      <c r="AA49" s="63">
        <f t="shared" ref="AA49" si="39">S49-M49-N49-O49-P49-Q49-R49</f>
        <v>0</v>
      </c>
    </row>
    <row r="50" spans="1:27" s="100" customFormat="1" ht="20.25" customHeight="1" x14ac:dyDescent="0.2">
      <c r="A50" s="54">
        <v>3</v>
      </c>
      <c r="B50" s="58" t="s">
        <v>231</v>
      </c>
      <c r="C50" s="162">
        <f t="shared" ref="C50:R50" si="40">SUM(C51:C58)</f>
        <v>5782</v>
      </c>
      <c r="D50" s="163">
        <f t="shared" si="40"/>
        <v>2478</v>
      </c>
      <c r="E50" s="164">
        <f t="shared" si="40"/>
        <v>3304</v>
      </c>
      <c r="F50" s="164">
        <f t="shared" si="40"/>
        <v>26</v>
      </c>
      <c r="G50" s="164">
        <f t="shared" si="40"/>
        <v>0</v>
      </c>
      <c r="H50" s="162">
        <f t="shared" si="40"/>
        <v>5756</v>
      </c>
      <c r="I50" s="162">
        <f t="shared" si="40"/>
        <v>3707</v>
      </c>
      <c r="J50" s="162">
        <f t="shared" si="40"/>
        <v>2088</v>
      </c>
      <c r="K50" s="164">
        <f t="shared" si="40"/>
        <v>2076</v>
      </c>
      <c r="L50" s="164">
        <f t="shared" si="40"/>
        <v>12</v>
      </c>
      <c r="M50" s="164">
        <f t="shared" si="40"/>
        <v>1614</v>
      </c>
      <c r="N50" s="164">
        <f t="shared" si="40"/>
        <v>5</v>
      </c>
      <c r="O50" s="164">
        <f t="shared" si="40"/>
        <v>1615</v>
      </c>
      <c r="P50" s="164">
        <f t="shared" si="40"/>
        <v>268</v>
      </c>
      <c r="Q50" s="164">
        <f t="shared" si="40"/>
        <v>0</v>
      </c>
      <c r="R50" s="164">
        <f t="shared" si="40"/>
        <v>166</v>
      </c>
      <c r="S50" s="164">
        <f t="shared" si="24"/>
        <v>3668</v>
      </c>
      <c r="T50" s="165">
        <f t="shared" si="2"/>
        <v>0.5632586997572161</v>
      </c>
      <c r="V50" s="101">
        <f t="shared" si="17"/>
        <v>0</v>
      </c>
      <c r="W50" s="101">
        <f t="shared" si="18"/>
        <v>0</v>
      </c>
      <c r="X50" s="101">
        <f t="shared" si="19"/>
        <v>0</v>
      </c>
      <c r="Y50" s="101">
        <f t="shared" si="20"/>
        <v>0</v>
      </c>
      <c r="Z50" s="101">
        <f t="shared" si="21"/>
        <v>0</v>
      </c>
      <c r="AA50" s="101">
        <f t="shared" si="22"/>
        <v>0</v>
      </c>
    </row>
    <row r="51" spans="1:27" s="1" customFormat="1" ht="20.25" customHeight="1" x14ac:dyDescent="0.2">
      <c r="A51" s="56" t="s">
        <v>68</v>
      </c>
      <c r="B51" s="57" t="s">
        <v>279</v>
      </c>
      <c r="C51" s="153">
        <v>154</v>
      </c>
      <c r="D51" s="154">
        <v>128</v>
      </c>
      <c r="E51" s="155">
        <v>26</v>
      </c>
      <c r="F51" s="155">
        <v>0</v>
      </c>
      <c r="G51" s="155">
        <v>0</v>
      </c>
      <c r="H51" s="153">
        <v>154</v>
      </c>
      <c r="I51" s="153">
        <v>25</v>
      </c>
      <c r="J51" s="153">
        <v>22</v>
      </c>
      <c r="K51" s="155">
        <v>22</v>
      </c>
      <c r="L51" s="155">
        <v>0</v>
      </c>
      <c r="M51" s="155">
        <v>3</v>
      </c>
      <c r="N51" s="155">
        <v>0</v>
      </c>
      <c r="O51" s="155">
        <v>0</v>
      </c>
      <c r="P51" s="155">
        <v>129</v>
      </c>
      <c r="Q51" s="155">
        <v>0</v>
      </c>
      <c r="R51" s="155">
        <v>0</v>
      </c>
      <c r="S51" s="153">
        <v>132</v>
      </c>
      <c r="T51" s="94">
        <f t="shared" si="2"/>
        <v>0.88</v>
      </c>
      <c r="V51" s="63">
        <f t="shared" si="17"/>
        <v>0</v>
      </c>
      <c r="W51" s="63">
        <f t="shared" si="18"/>
        <v>0</v>
      </c>
      <c r="X51" s="63">
        <f t="shared" si="19"/>
        <v>0</v>
      </c>
      <c r="Y51" s="63">
        <f t="shared" si="20"/>
        <v>0</v>
      </c>
      <c r="Z51" s="63">
        <f t="shared" si="21"/>
        <v>0</v>
      </c>
      <c r="AA51" s="63">
        <f t="shared" si="22"/>
        <v>0</v>
      </c>
    </row>
    <row r="52" spans="1:27" s="1" customFormat="1" ht="20.25" customHeight="1" x14ac:dyDescent="0.2">
      <c r="A52" s="56" t="s">
        <v>69</v>
      </c>
      <c r="B52" s="57" t="s">
        <v>273</v>
      </c>
      <c r="C52" s="153">
        <v>597</v>
      </c>
      <c r="D52" s="154">
        <v>220</v>
      </c>
      <c r="E52" s="155">
        <v>377</v>
      </c>
      <c r="F52" s="155">
        <v>0</v>
      </c>
      <c r="G52" s="155">
        <v>0</v>
      </c>
      <c r="H52" s="153">
        <v>597</v>
      </c>
      <c r="I52" s="153">
        <v>408</v>
      </c>
      <c r="J52" s="153">
        <v>245</v>
      </c>
      <c r="K52" s="155">
        <v>245</v>
      </c>
      <c r="L52" s="155">
        <v>0</v>
      </c>
      <c r="M52" s="155">
        <v>163</v>
      </c>
      <c r="N52" s="155">
        <v>0</v>
      </c>
      <c r="O52" s="155">
        <v>167</v>
      </c>
      <c r="P52" s="155">
        <v>22</v>
      </c>
      <c r="Q52" s="155">
        <v>0</v>
      </c>
      <c r="R52" s="155">
        <v>0</v>
      </c>
      <c r="S52" s="153">
        <v>352</v>
      </c>
      <c r="T52" s="94">
        <f t="shared" si="2"/>
        <v>0.60049019607843135</v>
      </c>
      <c r="V52" s="63">
        <f t="shared" si="17"/>
        <v>0</v>
      </c>
      <c r="W52" s="63">
        <f t="shared" si="18"/>
        <v>0</v>
      </c>
      <c r="X52" s="63">
        <f t="shared" si="19"/>
        <v>0</v>
      </c>
      <c r="Y52" s="63">
        <f t="shared" si="20"/>
        <v>0</v>
      </c>
      <c r="Z52" s="63">
        <f t="shared" si="21"/>
        <v>0</v>
      </c>
      <c r="AA52" s="63">
        <f t="shared" si="22"/>
        <v>0</v>
      </c>
    </row>
    <row r="53" spans="1:27" s="1" customFormat="1" ht="20.25" customHeight="1" x14ac:dyDescent="0.2">
      <c r="A53" s="56" t="s">
        <v>163</v>
      </c>
      <c r="B53" s="57" t="s">
        <v>275</v>
      </c>
      <c r="C53" s="153">
        <v>655</v>
      </c>
      <c r="D53" s="154">
        <v>276</v>
      </c>
      <c r="E53" s="155">
        <v>379</v>
      </c>
      <c r="F53" s="155">
        <v>0</v>
      </c>
      <c r="G53" s="155">
        <v>0</v>
      </c>
      <c r="H53" s="153">
        <v>655</v>
      </c>
      <c r="I53" s="153">
        <v>495</v>
      </c>
      <c r="J53" s="153">
        <v>237</v>
      </c>
      <c r="K53" s="155">
        <v>233</v>
      </c>
      <c r="L53" s="155">
        <v>4</v>
      </c>
      <c r="M53" s="155">
        <v>258</v>
      </c>
      <c r="N53" s="155">
        <v>0</v>
      </c>
      <c r="O53" s="155">
        <v>93</v>
      </c>
      <c r="P53" s="155">
        <v>7</v>
      </c>
      <c r="Q53" s="155">
        <v>0</v>
      </c>
      <c r="R53" s="155">
        <v>60</v>
      </c>
      <c r="S53" s="153">
        <v>418</v>
      </c>
      <c r="T53" s="94">
        <f t="shared" si="2"/>
        <v>0.47878787878787876</v>
      </c>
      <c r="V53" s="63">
        <f t="shared" si="17"/>
        <v>0</v>
      </c>
      <c r="W53" s="63">
        <f t="shared" si="18"/>
        <v>0</v>
      </c>
      <c r="X53" s="63">
        <f t="shared" si="19"/>
        <v>0</v>
      </c>
      <c r="Y53" s="63">
        <f t="shared" si="20"/>
        <v>0</v>
      </c>
      <c r="Z53" s="63">
        <f t="shared" si="21"/>
        <v>0</v>
      </c>
      <c r="AA53" s="63">
        <f t="shared" si="22"/>
        <v>0</v>
      </c>
    </row>
    <row r="54" spans="1:27" s="1" customFormat="1" ht="36" customHeight="1" x14ac:dyDescent="0.2">
      <c r="A54" s="56" t="s">
        <v>164</v>
      </c>
      <c r="B54" s="57" t="s">
        <v>271</v>
      </c>
      <c r="C54" s="153">
        <v>661</v>
      </c>
      <c r="D54" s="154">
        <v>258</v>
      </c>
      <c r="E54" s="155">
        <v>403</v>
      </c>
      <c r="F54" s="155">
        <v>0</v>
      </c>
      <c r="G54" s="155">
        <v>0</v>
      </c>
      <c r="H54" s="153">
        <v>661</v>
      </c>
      <c r="I54" s="153">
        <v>489</v>
      </c>
      <c r="J54" s="153">
        <v>294</v>
      </c>
      <c r="K54" s="155">
        <v>291</v>
      </c>
      <c r="L54" s="155">
        <v>3</v>
      </c>
      <c r="M54" s="155">
        <v>195</v>
      </c>
      <c r="N54" s="155">
        <v>0</v>
      </c>
      <c r="O54" s="155">
        <v>149</v>
      </c>
      <c r="P54" s="155">
        <v>7</v>
      </c>
      <c r="Q54" s="155">
        <v>0</v>
      </c>
      <c r="R54" s="155">
        <v>16</v>
      </c>
      <c r="S54" s="153">
        <v>367</v>
      </c>
      <c r="T54" s="94">
        <f t="shared" si="2"/>
        <v>0.60122699386503065</v>
      </c>
      <c r="V54" s="63">
        <f t="shared" si="17"/>
        <v>0</v>
      </c>
      <c r="W54" s="63">
        <f t="shared" si="18"/>
        <v>0</v>
      </c>
      <c r="X54" s="63">
        <f t="shared" si="19"/>
        <v>0</v>
      </c>
      <c r="Y54" s="63">
        <f t="shared" si="20"/>
        <v>0</v>
      </c>
      <c r="Z54" s="63">
        <f t="shared" si="21"/>
        <v>0</v>
      </c>
      <c r="AA54" s="63">
        <f t="shared" si="22"/>
        <v>0</v>
      </c>
    </row>
    <row r="55" spans="1:27" s="1" customFormat="1" ht="35.25" customHeight="1" x14ac:dyDescent="0.2">
      <c r="A55" s="56" t="s">
        <v>166</v>
      </c>
      <c r="B55" s="57" t="s">
        <v>276</v>
      </c>
      <c r="C55" s="153">
        <v>1233</v>
      </c>
      <c r="D55" s="154">
        <v>512</v>
      </c>
      <c r="E55" s="155">
        <v>721</v>
      </c>
      <c r="F55" s="155">
        <v>0</v>
      </c>
      <c r="G55" s="155">
        <v>0</v>
      </c>
      <c r="H55" s="153">
        <v>1233</v>
      </c>
      <c r="I55" s="153">
        <v>839</v>
      </c>
      <c r="J55" s="153">
        <v>426</v>
      </c>
      <c r="K55" s="155">
        <v>426</v>
      </c>
      <c r="L55" s="155">
        <v>0</v>
      </c>
      <c r="M55" s="155">
        <v>413</v>
      </c>
      <c r="N55" s="155">
        <v>0</v>
      </c>
      <c r="O55" s="155">
        <v>365</v>
      </c>
      <c r="P55" s="155">
        <v>29</v>
      </c>
      <c r="Q55" s="155">
        <v>0</v>
      </c>
      <c r="R55" s="155">
        <v>0</v>
      </c>
      <c r="S55" s="153">
        <v>807</v>
      </c>
      <c r="T55" s="94">
        <f t="shared" si="2"/>
        <v>0.50774731823599528</v>
      </c>
      <c r="V55" s="63">
        <f t="shared" si="17"/>
        <v>0</v>
      </c>
      <c r="W55" s="63">
        <f t="shared" si="18"/>
        <v>0</v>
      </c>
      <c r="X55" s="63">
        <f t="shared" si="19"/>
        <v>0</v>
      </c>
      <c r="Y55" s="63">
        <f t="shared" si="20"/>
        <v>0</v>
      </c>
      <c r="Z55" s="63">
        <f t="shared" si="21"/>
        <v>0</v>
      </c>
      <c r="AA55" s="63">
        <f t="shared" si="22"/>
        <v>0</v>
      </c>
    </row>
    <row r="56" spans="1:27" s="1" customFormat="1" ht="20.25" customHeight="1" x14ac:dyDescent="0.2">
      <c r="A56" s="56" t="s">
        <v>168</v>
      </c>
      <c r="B56" s="57" t="s">
        <v>277</v>
      </c>
      <c r="C56" s="153">
        <v>746</v>
      </c>
      <c r="D56" s="154">
        <v>245</v>
      </c>
      <c r="E56" s="155">
        <v>501</v>
      </c>
      <c r="F56" s="155">
        <v>9</v>
      </c>
      <c r="G56" s="155">
        <v>0</v>
      </c>
      <c r="H56" s="153">
        <v>737</v>
      </c>
      <c r="I56" s="153">
        <v>564</v>
      </c>
      <c r="J56" s="153">
        <v>337</v>
      </c>
      <c r="K56" s="155">
        <v>337</v>
      </c>
      <c r="L56" s="155">
        <v>0</v>
      </c>
      <c r="M56" s="155">
        <v>227</v>
      </c>
      <c r="N56" s="155">
        <v>0</v>
      </c>
      <c r="O56" s="155">
        <v>162</v>
      </c>
      <c r="P56" s="155">
        <v>11</v>
      </c>
      <c r="Q56" s="155">
        <v>0</v>
      </c>
      <c r="R56" s="155">
        <v>0</v>
      </c>
      <c r="S56" s="153">
        <v>400</v>
      </c>
      <c r="T56" s="94">
        <f t="shared" ref="T56:T58" si="41">J56/I56</f>
        <v>0.59751773049645385</v>
      </c>
      <c r="V56" s="63">
        <f t="shared" ref="V56:V58" si="42">C56-D56-E56</f>
        <v>0</v>
      </c>
      <c r="W56" s="63">
        <f t="shared" ref="W56:W58" si="43">C56-F56-G56-H56</f>
        <v>0</v>
      </c>
      <c r="X56" s="63">
        <f t="shared" ref="X56:X58" si="44">H56-I56-O56-P56-Q56-R56</f>
        <v>0</v>
      </c>
      <c r="Y56" s="63">
        <f t="shared" ref="Y56:Y58" si="45">I56-J56-M56-N56</f>
        <v>0</v>
      </c>
      <c r="Z56" s="63">
        <f t="shared" ref="Z56:Z58" si="46">J56-K56-L56</f>
        <v>0</v>
      </c>
      <c r="AA56" s="63">
        <f t="shared" ref="AA56:AA58" si="47">S56-M56-N56-O56-P56-Q56-R56</f>
        <v>0</v>
      </c>
    </row>
    <row r="57" spans="1:27" s="1" customFormat="1" ht="20.25" customHeight="1" x14ac:dyDescent="0.2">
      <c r="A57" s="56" t="s">
        <v>170</v>
      </c>
      <c r="B57" s="57" t="s">
        <v>357</v>
      </c>
      <c r="C57" s="153">
        <v>705</v>
      </c>
      <c r="D57" s="154">
        <v>314</v>
      </c>
      <c r="E57" s="155">
        <v>391</v>
      </c>
      <c r="F57" s="155">
        <v>8</v>
      </c>
      <c r="G57" s="155">
        <v>0</v>
      </c>
      <c r="H57" s="153">
        <v>697</v>
      </c>
      <c r="I57" s="153">
        <v>351</v>
      </c>
      <c r="J57" s="153">
        <v>190</v>
      </c>
      <c r="K57" s="155">
        <v>188</v>
      </c>
      <c r="L57" s="155">
        <v>2</v>
      </c>
      <c r="M57" s="155">
        <v>156</v>
      </c>
      <c r="N57" s="155">
        <v>5</v>
      </c>
      <c r="O57" s="155">
        <v>344</v>
      </c>
      <c r="P57" s="155">
        <v>2</v>
      </c>
      <c r="Q57" s="155">
        <v>0</v>
      </c>
      <c r="R57" s="155">
        <v>0</v>
      </c>
      <c r="S57" s="153">
        <v>507</v>
      </c>
      <c r="T57" s="94">
        <f t="shared" si="41"/>
        <v>0.54131054131054135</v>
      </c>
      <c r="V57" s="63">
        <f t="shared" si="42"/>
        <v>0</v>
      </c>
      <c r="W57" s="63">
        <f t="shared" si="43"/>
        <v>0</v>
      </c>
      <c r="X57" s="63">
        <f t="shared" si="44"/>
        <v>0</v>
      </c>
      <c r="Y57" s="63">
        <f t="shared" si="45"/>
        <v>0</v>
      </c>
      <c r="Z57" s="63">
        <f t="shared" si="46"/>
        <v>0</v>
      </c>
      <c r="AA57" s="63">
        <f t="shared" si="47"/>
        <v>0</v>
      </c>
    </row>
    <row r="58" spans="1:27" s="1" customFormat="1" ht="20.25" customHeight="1" x14ac:dyDescent="0.2">
      <c r="A58" s="56" t="s">
        <v>171</v>
      </c>
      <c r="B58" s="57" t="s">
        <v>358</v>
      </c>
      <c r="C58" s="153">
        <v>1031</v>
      </c>
      <c r="D58" s="154">
        <v>525</v>
      </c>
      <c r="E58" s="155">
        <v>506</v>
      </c>
      <c r="F58" s="155">
        <v>9</v>
      </c>
      <c r="G58" s="155">
        <v>0</v>
      </c>
      <c r="H58" s="153">
        <v>1022</v>
      </c>
      <c r="I58" s="153">
        <v>536</v>
      </c>
      <c r="J58" s="153">
        <v>337</v>
      </c>
      <c r="K58" s="155">
        <v>334</v>
      </c>
      <c r="L58" s="155">
        <v>3</v>
      </c>
      <c r="M58" s="155">
        <v>199</v>
      </c>
      <c r="N58" s="155">
        <v>0</v>
      </c>
      <c r="O58" s="155">
        <v>335</v>
      </c>
      <c r="P58" s="155">
        <v>61</v>
      </c>
      <c r="Q58" s="155">
        <v>0</v>
      </c>
      <c r="R58" s="155">
        <v>90</v>
      </c>
      <c r="S58" s="153">
        <v>685</v>
      </c>
      <c r="T58" s="94">
        <f t="shared" si="41"/>
        <v>0.62873134328358204</v>
      </c>
      <c r="V58" s="63">
        <f t="shared" si="42"/>
        <v>0</v>
      </c>
      <c r="W58" s="63">
        <f t="shared" si="43"/>
        <v>0</v>
      </c>
      <c r="X58" s="63">
        <f t="shared" si="44"/>
        <v>0</v>
      </c>
      <c r="Y58" s="63">
        <f t="shared" si="45"/>
        <v>0</v>
      </c>
      <c r="Z58" s="63">
        <f t="shared" si="46"/>
        <v>0</v>
      </c>
      <c r="AA58" s="63">
        <f t="shared" si="47"/>
        <v>0</v>
      </c>
    </row>
    <row r="59" spans="1:27" s="100" customFormat="1" ht="20.25" customHeight="1" x14ac:dyDescent="0.2">
      <c r="A59" s="54">
        <v>4</v>
      </c>
      <c r="B59" s="58" t="s">
        <v>232</v>
      </c>
      <c r="C59" s="162">
        <f t="shared" ref="C59:R59" si="48">SUM(C60:C66)</f>
        <v>2896</v>
      </c>
      <c r="D59" s="163">
        <f t="shared" si="48"/>
        <v>1640</v>
      </c>
      <c r="E59" s="164">
        <f t="shared" si="48"/>
        <v>1256</v>
      </c>
      <c r="F59" s="164">
        <f t="shared" si="48"/>
        <v>5</v>
      </c>
      <c r="G59" s="164">
        <f t="shared" si="48"/>
        <v>3</v>
      </c>
      <c r="H59" s="162">
        <f t="shared" si="48"/>
        <v>2888</v>
      </c>
      <c r="I59" s="162">
        <f t="shared" si="48"/>
        <v>1501</v>
      </c>
      <c r="J59" s="162">
        <f t="shared" si="48"/>
        <v>881</v>
      </c>
      <c r="K59" s="164">
        <f t="shared" si="48"/>
        <v>856</v>
      </c>
      <c r="L59" s="164">
        <f t="shared" si="48"/>
        <v>25</v>
      </c>
      <c r="M59" s="164">
        <f t="shared" si="48"/>
        <v>620</v>
      </c>
      <c r="N59" s="164">
        <f t="shared" si="48"/>
        <v>0</v>
      </c>
      <c r="O59" s="164">
        <f t="shared" si="48"/>
        <v>1141</v>
      </c>
      <c r="P59" s="164">
        <f t="shared" si="48"/>
        <v>51</v>
      </c>
      <c r="Q59" s="164">
        <f t="shared" si="48"/>
        <v>3</v>
      </c>
      <c r="R59" s="164">
        <f t="shared" si="48"/>
        <v>192</v>
      </c>
      <c r="S59" s="164">
        <f t="shared" si="24"/>
        <v>2007</v>
      </c>
      <c r="T59" s="165">
        <f t="shared" si="2"/>
        <v>0.58694203864090611</v>
      </c>
      <c r="V59" s="101">
        <f t="shared" si="17"/>
        <v>0</v>
      </c>
      <c r="W59" s="101">
        <f t="shared" si="18"/>
        <v>0</v>
      </c>
      <c r="X59" s="101">
        <f t="shared" si="19"/>
        <v>0</v>
      </c>
      <c r="Y59" s="101">
        <f t="shared" si="20"/>
        <v>0</v>
      </c>
      <c r="Z59" s="101">
        <f t="shared" si="21"/>
        <v>0</v>
      </c>
      <c r="AA59" s="101">
        <f t="shared" si="22"/>
        <v>0</v>
      </c>
    </row>
    <row r="60" spans="1:27" s="1" customFormat="1" ht="20.25" customHeight="1" x14ac:dyDescent="0.2">
      <c r="A60" s="56" t="s">
        <v>34</v>
      </c>
      <c r="B60" s="57" t="s">
        <v>359</v>
      </c>
      <c r="C60" s="153">
        <v>43</v>
      </c>
      <c r="D60" s="154">
        <v>0</v>
      </c>
      <c r="E60" s="155">
        <v>43</v>
      </c>
      <c r="F60" s="155">
        <v>0</v>
      </c>
      <c r="G60" s="155">
        <v>0</v>
      </c>
      <c r="H60" s="153">
        <v>43</v>
      </c>
      <c r="I60" s="153">
        <v>43</v>
      </c>
      <c r="J60" s="153">
        <v>41</v>
      </c>
      <c r="K60" s="155">
        <v>41</v>
      </c>
      <c r="L60" s="155">
        <v>0</v>
      </c>
      <c r="M60" s="155">
        <v>2</v>
      </c>
      <c r="N60" s="155">
        <v>0</v>
      </c>
      <c r="O60" s="155">
        <v>0</v>
      </c>
      <c r="P60" s="155">
        <v>0</v>
      </c>
      <c r="Q60" s="155">
        <v>0</v>
      </c>
      <c r="R60" s="155">
        <v>0</v>
      </c>
      <c r="S60" s="153">
        <v>2</v>
      </c>
      <c r="T60" s="94">
        <f t="shared" si="2"/>
        <v>0.95348837209302328</v>
      </c>
      <c r="V60" s="63">
        <f t="shared" si="17"/>
        <v>0</v>
      </c>
      <c r="W60" s="63">
        <f t="shared" si="18"/>
        <v>0</v>
      </c>
      <c r="X60" s="63">
        <f t="shared" si="19"/>
        <v>0</v>
      </c>
      <c r="Y60" s="63">
        <f t="shared" si="20"/>
        <v>0</v>
      </c>
      <c r="Z60" s="63">
        <f t="shared" si="21"/>
        <v>0</v>
      </c>
      <c r="AA60" s="63">
        <f t="shared" si="22"/>
        <v>0</v>
      </c>
    </row>
    <row r="61" spans="1:27" s="1" customFormat="1" ht="33.75" customHeight="1" x14ac:dyDescent="0.2">
      <c r="A61" s="56" t="s">
        <v>35</v>
      </c>
      <c r="B61" s="57" t="s">
        <v>281</v>
      </c>
      <c r="C61" s="153">
        <v>485</v>
      </c>
      <c r="D61" s="154">
        <v>234</v>
      </c>
      <c r="E61" s="155">
        <v>251</v>
      </c>
      <c r="F61" s="155">
        <v>1</v>
      </c>
      <c r="G61" s="155">
        <v>0</v>
      </c>
      <c r="H61" s="153">
        <v>484</v>
      </c>
      <c r="I61" s="153">
        <v>300</v>
      </c>
      <c r="J61" s="153">
        <v>184</v>
      </c>
      <c r="K61" s="155">
        <v>181</v>
      </c>
      <c r="L61" s="155">
        <v>3</v>
      </c>
      <c r="M61" s="155">
        <v>116</v>
      </c>
      <c r="N61" s="155">
        <v>0</v>
      </c>
      <c r="O61" s="155">
        <v>170</v>
      </c>
      <c r="P61" s="155">
        <v>11</v>
      </c>
      <c r="Q61" s="155">
        <v>3</v>
      </c>
      <c r="R61" s="155">
        <v>0</v>
      </c>
      <c r="S61" s="153">
        <v>300</v>
      </c>
      <c r="T61" s="94">
        <f t="shared" si="2"/>
        <v>0.61333333333333329</v>
      </c>
      <c r="V61" s="63">
        <f t="shared" si="17"/>
        <v>0</v>
      </c>
      <c r="W61" s="63">
        <f t="shared" si="18"/>
        <v>0</v>
      </c>
      <c r="X61" s="63">
        <f t="shared" si="19"/>
        <v>0</v>
      </c>
      <c r="Y61" s="63">
        <f t="shared" si="20"/>
        <v>0</v>
      </c>
      <c r="Z61" s="63">
        <f t="shared" si="21"/>
        <v>0</v>
      </c>
      <c r="AA61" s="63">
        <f t="shared" si="22"/>
        <v>0</v>
      </c>
    </row>
    <row r="62" spans="1:27" s="1" customFormat="1" ht="33.75" customHeight="1" x14ac:dyDescent="0.2">
      <c r="A62" s="56" t="s">
        <v>78</v>
      </c>
      <c r="B62" s="57" t="s">
        <v>280</v>
      </c>
      <c r="C62" s="153">
        <v>795</v>
      </c>
      <c r="D62" s="154">
        <v>423</v>
      </c>
      <c r="E62" s="155">
        <v>372</v>
      </c>
      <c r="F62" s="155">
        <v>0</v>
      </c>
      <c r="G62" s="155">
        <v>0</v>
      </c>
      <c r="H62" s="153">
        <v>795</v>
      </c>
      <c r="I62" s="153">
        <v>376</v>
      </c>
      <c r="J62" s="153">
        <v>222</v>
      </c>
      <c r="K62" s="155">
        <v>209</v>
      </c>
      <c r="L62" s="155">
        <v>13</v>
      </c>
      <c r="M62" s="155">
        <v>154</v>
      </c>
      <c r="N62" s="155">
        <v>0</v>
      </c>
      <c r="O62" s="155">
        <v>414</v>
      </c>
      <c r="P62" s="155">
        <v>5</v>
      </c>
      <c r="Q62" s="155">
        <v>0</v>
      </c>
      <c r="R62" s="155">
        <v>0</v>
      </c>
      <c r="S62" s="153">
        <v>573</v>
      </c>
      <c r="T62" s="94">
        <f t="shared" ref="T62:T66" si="49">J62/I62</f>
        <v>0.59042553191489366</v>
      </c>
      <c r="V62" s="63">
        <f t="shared" ref="V62:V66" si="50">C62-D62-E62</f>
        <v>0</v>
      </c>
      <c r="W62" s="63">
        <f t="shared" ref="W62:W66" si="51">C62-F62-G62-H62</f>
        <v>0</v>
      </c>
      <c r="X62" s="63">
        <f t="shared" ref="X62:X66" si="52">H62-I62-O62-P62-Q62-R62</f>
        <v>0</v>
      </c>
      <c r="Y62" s="63">
        <f t="shared" ref="Y62:Y66" si="53">I62-J62-M62-N62</f>
        <v>0</v>
      </c>
      <c r="Z62" s="63">
        <f t="shared" ref="Z62:Z66" si="54">J62-K62-L62</f>
        <v>0</v>
      </c>
      <c r="AA62" s="63">
        <f t="shared" ref="AA62:AA66" si="55">S62-M62-N62-O62-P62-Q62-R62</f>
        <v>0</v>
      </c>
    </row>
    <row r="63" spans="1:27" s="1" customFormat="1" ht="33.75" customHeight="1" x14ac:dyDescent="0.2">
      <c r="A63" s="56" t="s">
        <v>79</v>
      </c>
      <c r="B63" s="57" t="s">
        <v>282</v>
      </c>
      <c r="C63" s="153">
        <v>419</v>
      </c>
      <c r="D63" s="154">
        <v>235</v>
      </c>
      <c r="E63" s="155">
        <v>184</v>
      </c>
      <c r="F63" s="155">
        <v>0</v>
      </c>
      <c r="G63" s="155">
        <v>1</v>
      </c>
      <c r="H63" s="153">
        <v>418</v>
      </c>
      <c r="I63" s="153">
        <v>214</v>
      </c>
      <c r="J63" s="153">
        <v>132</v>
      </c>
      <c r="K63" s="155">
        <v>128</v>
      </c>
      <c r="L63" s="155">
        <v>4</v>
      </c>
      <c r="M63" s="155">
        <v>82</v>
      </c>
      <c r="N63" s="155">
        <v>0</v>
      </c>
      <c r="O63" s="155">
        <v>139</v>
      </c>
      <c r="P63" s="155">
        <v>0</v>
      </c>
      <c r="Q63" s="155">
        <v>0</v>
      </c>
      <c r="R63" s="155">
        <v>65</v>
      </c>
      <c r="S63" s="153">
        <v>286</v>
      </c>
      <c r="T63" s="94">
        <f t="shared" si="49"/>
        <v>0.61682242990654201</v>
      </c>
      <c r="V63" s="63">
        <f t="shared" si="50"/>
        <v>0</v>
      </c>
      <c r="W63" s="63">
        <f t="shared" si="51"/>
        <v>0</v>
      </c>
      <c r="X63" s="63">
        <f t="shared" si="52"/>
        <v>0</v>
      </c>
      <c r="Y63" s="63">
        <f t="shared" si="53"/>
        <v>0</v>
      </c>
      <c r="Z63" s="63">
        <f t="shared" si="54"/>
        <v>0</v>
      </c>
      <c r="AA63" s="63">
        <f t="shared" si="55"/>
        <v>0</v>
      </c>
    </row>
    <row r="64" spans="1:27" s="1" customFormat="1" ht="33.75" customHeight="1" x14ac:dyDescent="0.2">
      <c r="A64" s="56" t="s">
        <v>174</v>
      </c>
      <c r="B64" s="57" t="s">
        <v>299</v>
      </c>
      <c r="C64" s="153">
        <v>436</v>
      </c>
      <c r="D64" s="154">
        <v>315</v>
      </c>
      <c r="E64" s="155">
        <v>121</v>
      </c>
      <c r="F64" s="155">
        <v>3</v>
      </c>
      <c r="G64" s="155">
        <v>0</v>
      </c>
      <c r="H64" s="153">
        <v>433</v>
      </c>
      <c r="I64" s="153">
        <v>170</v>
      </c>
      <c r="J64" s="153">
        <v>108</v>
      </c>
      <c r="K64" s="155">
        <v>107</v>
      </c>
      <c r="L64" s="155">
        <v>1</v>
      </c>
      <c r="M64" s="155">
        <v>62</v>
      </c>
      <c r="N64" s="155">
        <v>0</v>
      </c>
      <c r="O64" s="155">
        <v>127</v>
      </c>
      <c r="P64" s="155">
        <v>9</v>
      </c>
      <c r="Q64" s="155">
        <v>0</v>
      </c>
      <c r="R64" s="155">
        <v>127</v>
      </c>
      <c r="S64" s="153">
        <v>325</v>
      </c>
      <c r="T64" s="94">
        <f t="shared" si="49"/>
        <v>0.63529411764705879</v>
      </c>
      <c r="V64" s="63">
        <f t="shared" si="50"/>
        <v>0</v>
      </c>
      <c r="W64" s="63">
        <f t="shared" si="51"/>
        <v>0</v>
      </c>
      <c r="X64" s="63">
        <f t="shared" si="52"/>
        <v>0</v>
      </c>
      <c r="Y64" s="63">
        <f t="shared" si="53"/>
        <v>0</v>
      </c>
      <c r="Z64" s="63">
        <f t="shared" si="54"/>
        <v>0</v>
      </c>
      <c r="AA64" s="63">
        <f t="shared" si="55"/>
        <v>0</v>
      </c>
    </row>
    <row r="65" spans="1:27" s="1" customFormat="1" ht="33.75" customHeight="1" x14ac:dyDescent="0.2">
      <c r="A65" s="56" t="s">
        <v>223</v>
      </c>
      <c r="B65" s="57" t="s">
        <v>283</v>
      </c>
      <c r="C65" s="153">
        <v>442</v>
      </c>
      <c r="D65" s="154">
        <v>257</v>
      </c>
      <c r="E65" s="155">
        <v>185</v>
      </c>
      <c r="F65" s="155">
        <v>1</v>
      </c>
      <c r="G65" s="155">
        <v>2</v>
      </c>
      <c r="H65" s="153">
        <v>439</v>
      </c>
      <c r="I65" s="153">
        <v>242</v>
      </c>
      <c r="J65" s="153">
        <v>145</v>
      </c>
      <c r="K65" s="155">
        <v>142</v>
      </c>
      <c r="L65" s="155">
        <v>3</v>
      </c>
      <c r="M65" s="155">
        <v>97</v>
      </c>
      <c r="N65" s="155">
        <v>0</v>
      </c>
      <c r="O65" s="155">
        <v>195</v>
      </c>
      <c r="P65" s="155">
        <v>2</v>
      </c>
      <c r="Q65" s="155">
        <v>0</v>
      </c>
      <c r="R65" s="155">
        <v>0</v>
      </c>
      <c r="S65" s="153">
        <v>294</v>
      </c>
      <c r="T65" s="94">
        <f t="shared" si="49"/>
        <v>0.59917355371900827</v>
      </c>
      <c r="V65" s="63"/>
      <c r="W65" s="63"/>
      <c r="X65" s="63"/>
      <c r="Y65" s="63"/>
      <c r="Z65" s="63"/>
      <c r="AA65" s="63"/>
    </row>
    <row r="66" spans="1:27" s="1" customFormat="1" ht="33.75" customHeight="1" x14ac:dyDescent="0.2">
      <c r="A66" s="56" t="s">
        <v>371</v>
      </c>
      <c r="B66" s="57" t="s">
        <v>372</v>
      </c>
      <c r="C66" s="153">
        <v>276</v>
      </c>
      <c r="D66" s="154">
        <v>176</v>
      </c>
      <c r="E66" s="155">
        <v>100</v>
      </c>
      <c r="F66" s="155">
        <v>0</v>
      </c>
      <c r="G66" s="155">
        <v>0</v>
      </c>
      <c r="H66" s="153">
        <v>276</v>
      </c>
      <c r="I66" s="153">
        <v>156</v>
      </c>
      <c r="J66" s="153">
        <v>49</v>
      </c>
      <c r="K66" s="155">
        <v>48</v>
      </c>
      <c r="L66" s="155">
        <v>1</v>
      </c>
      <c r="M66" s="155">
        <v>107</v>
      </c>
      <c r="N66" s="155">
        <v>0</v>
      </c>
      <c r="O66" s="155">
        <v>96</v>
      </c>
      <c r="P66" s="155">
        <v>24</v>
      </c>
      <c r="Q66" s="155">
        <v>0</v>
      </c>
      <c r="R66" s="155">
        <v>0</v>
      </c>
      <c r="S66" s="153">
        <v>227</v>
      </c>
      <c r="T66" s="94">
        <f t="shared" si="49"/>
        <v>0.3141025641025641</v>
      </c>
      <c r="V66" s="63">
        <f t="shared" si="50"/>
        <v>0</v>
      </c>
      <c r="W66" s="63">
        <f t="shared" si="51"/>
        <v>0</v>
      </c>
      <c r="X66" s="63">
        <f t="shared" si="52"/>
        <v>0</v>
      </c>
      <c r="Y66" s="63">
        <f t="shared" si="53"/>
        <v>0</v>
      </c>
      <c r="Z66" s="63">
        <f t="shared" si="54"/>
        <v>0</v>
      </c>
      <c r="AA66" s="63">
        <f t="shared" si="55"/>
        <v>0</v>
      </c>
    </row>
    <row r="67" spans="1:27" s="100" customFormat="1" ht="20.25" customHeight="1" x14ac:dyDescent="0.2">
      <c r="A67" s="54">
        <v>5</v>
      </c>
      <c r="B67" s="58" t="s">
        <v>233</v>
      </c>
      <c r="C67" s="162">
        <f t="shared" ref="C67:R67" si="56">SUM(C68:C74)</f>
        <v>3123</v>
      </c>
      <c r="D67" s="163">
        <f t="shared" si="56"/>
        <v>2244</v>
      </c>
      <c r="E67" s="164">
        <f t="shared" si="56"/>
        <v>879</v>
      </c>
      <c r="F67" s="164">
        <f t="shared" si="56"/>
        <v>3</v>
      </c>
      <c r="G67" s="164">
        <f t="shared" si="56"/>
        <v>0</v>
      </c>
      <c r="H67" s="162">
        <f t="shared" si="56"/>
        <v>3120</v>
      </c>
      <c r="I67" s="162">
        <f t="shared" si="56"/>
        <v>1226</v>
      </c>
      <c r="J67" s="162">
        <f t="shared" si="56"/>
        <v>647</v>
      </c>
      <c r="K67" s="164">
        <f t="shared" si="56"/>
        <v>634</v>
      </c>
      <c r="L67" s="164">
        <f t="shared" si="56"/>
        <v>13</v>
      </c>
      <c r="M67" s="164">
        <f t="shared" si="56"/>
        <v>578</v>
      </c>
      <c r="N67" s="164">
        <f t="shared" si="56"/>
        <v>1</v>
      </c>
      <c r="O67" s="164">
        <f t="shared" si="56"/>
        <v>1781</v>
      </c>
      <c r="P67" s="164">
        <f t="shared" si="56"/>
        <v>84</v>
      </c>
      <c r="Q67" s="164">
        <f t="shared" si="56"/>
        <v>0</v>
      </c>
      <c r="R67" s="164">
        <f t="shared" si="56"/>
        <v>29</v>
      </c>
      <c r="S67" s="164">
        <f t="shared" si="24"/>
        <v>2473</v>
      </c>
      <c r="T67" s="165">
        <f t="shared" si="2"/>
        <v>0.52773246329526913</v>
      </c>
      <c r="V67" s="101">
        <f t="shared" si="17"/>
        <v>0</v>
      </c>
      <c r="W67" s="101">
        <f t="shared" si="18"/>
        <v>0</v>
      </c>
      <c r="X67" s="101">
        <f t="shared" si="19"/>
        <v>0</v>
      </c>
      <c r="Y67" s="101">
        <f t="shared" si="20"/>
        <v>0</v>
      </c>
      <c r="Z67" s="101">
        <f t="shared" si="21"/>
        <v>0</v>
      </c>
      <c r="AA67" s="101">
        <f t="shared" si="22"/>
        <v>0</v>
      </c>
    </row>
    <row r="68" spans="1:27" s="1" customFormat="1" ht="20.25" customHeight="1" x14ac:dyDescent="0.2">
      <c r="A68" s="56" t="s">
        <v>80</v>
      </c>
      <c r="B68" s="57" t="s">
        <v>284</v>
      </c>
      <c r="C68" s="153">
        <v>669</v>
      </c>
      <c r="D68" s="154">
        <v>464</v>
      </c>
      <c r="E68" s="155">
        <v>205</v>
      </c>
      <c r="F68" s="155">
        <v>0</v>
      </c>
      <c r="G68" s="155">
        <v>0</v>
      </c>
      <c r="H68" s="153">
        <v>669</v>
      </c>
      <c r="I68" s="153">
        <v>255</v>
      </c>
      <c r="J68" s="153">
        <v>154</v>
      </c>
      <c r="K68" s="155">
        <v>154</v>
      </c>
      <c r="L68" s="155">
        <v>0</v>
      </c>
      <c r="M68" s="155">
        <v>100</v>
      </c>
      <c r="N68" s="155">
        <v>1</v>
      </c>
      <c r="O68" s="155">
        <v>368</v>
      </c>
      <c r="P68" s="155">
        <v>17</v>
      </c>
      <c r="Q68" s="155">
        <v>0</v>
      </c>
      <c r="R68" s="155">
        <v>29</v>
      </c>
      <c r="S68" s="153">
        <v>515</v>
      </c>
      <c r="T68" s="94">
        <f t="shared" si="2"/>
        <v>0.60392156862745094</v>
      </c>
      <c r="V68" s="63">
        <f t="shared" si="17"/>
        <v>0</v>
      </c>
      <c r="W68" s="63">
        <f t="shared" si="18"/>
        <v>0</v>
      </c>
      <c r="X68" s="63">
        <f t="shared" si="19"/>
        <v>0</v>
      </c>
      <c r="Y68" s="63">
        <f t="shared" si="20"/>
        <v>0</v>
      </c>
      <c r="Z68" s="63">
        <f t="shared" si="21"/>
        <v>0</v>
      </c>
      <c r="AA68" s="63">
        <f t="shared" si="22"/>
        <v>0</v>
      </c>
    </row>
    <row r="69" spans="1:27" s="1" customFormat="1" ht="20.25" customHeight="1" x14ac:dyDescent="0.2">
      <c r="A69" s="56" t="s">
        <v>81</v>
      </c>
      <c r="B69" s="57" t="s">
        <v>288</v>
      </c>
      <c r="C69" s="153">
        <v>453</v>
      </c>
      <c r="D69" s="154">
        <v>344</v>
      </c>
      <c r="E69" s="155">
        <v>109</v>
      </c>
      <c r="F69" s="155">
        <v>0</v>
      </c>
      <c r="G69" s="155">
        <v>0</v>
      </c>
      <c r="H69" s="153">
        <v>453</v>
      </c>
      <c r="I69" s="153">
        <v>180</v>
      </c>
      <c r="J69" s="153">
        <v>95</v>
      </c>
      <c r="K69" s="155">
        <v>93</v>
      </c>
      <c r="L69" s="155">
        <v>2</v>
      </c>
      <c r="M69" s="155">
        <v>85</v>
      </c>
      <c r="N69" s="155">
        <v>0</v>
      </c>
      <c r="O69" s="155">
        <v>273</v>
      </c>
      <c r="P69" s="155">
        <v>0</v>
      </c>
      <c r="Q69" s="155">
        <v>0</v>
      </c>
      <c r="R69" s="155">
        <v>0</v>
      </c>
      <c r="S69" s="153">
        <v>358</v>
      </c>
      <c r="T69" s="94">
        <f t="shared" si="2"/>
        <v>0.52777777777777779</v>
      </c>
      <c r="V69" s="63">
        <f t="shared" si="17"/>
        <v>0</v>
      </c>
      <c r="W69" s="63">
        <f t="shared" si="18"/>
        <v>0</v>
      </c>
      <c r="X69" s="63">
        <f t="shared" si="19"/>
        <v>0</v>
      </c>
      <c r="Y69" s="63">
        <f t="shared" si="20"/>
        <v>0</v>
      </c>
      <c r="Z69" s="63">
        <f t="shared" si="21"/>
        <v>0</v>
      </c>
      <c r="AA69" s="63">
        <f t="shared" si="22"/>
        <v>0</v>
      </c>
    </row>
    <row r="70" spans="1:27" s="1" customFormat="1" ht="30" customHeight="1" x14ac:dyDescent="0.2">
      <c r="A70" s="56" t="s">
        <v>87</v>
      </c>
      <c r="B70" s="57" t="s">
        <v>285</v>
      </c>
      <c r="C70" s="153">
        <v>432</v>
      </c>
      <c r="D70" s="154">
        <v>344</v>
      </c>
      <c r="E70" s="155">
        <v>88</v>
      </c>
      <c r="F70" s="155">
        <v>0</v>
      </c>
      <c r="G70" s="155">
        <v>0</v>
      </c>
      <c r="H70" s="153">
        <v>432</v>
      </c>
      <c r="I70" s="153">
        <v>139</v>
      </c>
      <c r="J70" s="153">
        <v>62</v>
      </c>
      <c r="K70" s="155">
        <v>59</v>
      </c>
      <c r="L70" s="155">
        <v>3</v>
      </c>
      <c r="M70" s="155">
        <v>77</v>
      </c>
      <c r="N70" s="155">
        <v>0</v>
      </c>
      <c r="O70" s="155">
        <v>252</v>
      </c>
      <c r="P70" s="155">
        <v>41</v>
      </c>
      <c r="Q70" s="155">
        <v>0</v>
      </c>
      <c r="R70" s="155">
        <v>0</v>
      </c>
      <c r="S70" s="153">
        <v>370</v>
      </c>
      <c r="T70" s="94">
        <f t="shared" si="2"/>
        <v>0.4460431654676259</v>
      </c>
      <c r="V70" s="63">
        <f t="shared" si="17"/>
        <v>0</v>
      </c>
      <c r="W70" s="63">
        <f t="shared" si="18"/>
        <v>0</v>
      </c>
      <c r="X70" s="63">
        <f t="shared" si="19"/>
        <v>0</v>
      </c>
      <c r="Y70" s="63">
        <f t="shared" si="20"/>
        <v>0</v>
      </c>
      <c r="Z70" s="63">
        <f t="shared" si="21"/>
        <v>0</v>
      </c>
      <c r="AA70" s="63">
        <f t="shared" si="22"/>
        <v>0</v>
      </c>
    </row>
    <row r="71" spans="1:27" s="1" customFormat="1" ht="20.25" customHeight="1" x14ac:dyDescent="0.2">
      <c r="A71" s="56" t="s">
        <v>177</v>
      </c>
      <c r="B71" s="57" t="s">
        <v>287</v>
      </c>
      <c r="C71" s="153">
        <v>475</v>
      </c>
      <c r="D71" s="154">
        <v>363</v>
      </c>
      <c r="E71" s="155">
        <v>112</v>
      </c>
      <c r="F71" s="155">
        <v>0</v>
      </c>
      <c r="G71" s="155">
        <v>0</v>
      </c>
      <c r="H71" s="153">
        <v>475</v>
      </c>
      <c r="I71" s="153">
        <v>108</v>
      </c>
      <c r="J71" s="153">
        <v>62</v>
      </c>
      <c r="K71" s="155">
        <v>61</v>
      </c>
      <c r="L71" s="155">
        <v>1</v>
      </c>
      <c r="M71" s="155">
        <v>46</v>
      </c>
      <c r="N71" s="155">
        <v>0</v>
      </c>
      <c r="O71" s="155">
        <v>347</v>
      </c>
      <c r="P71" s="155">
        <v>20</v>
      </c>
      <c r="Q71" s="155">
        <v>0</v>
      </c>
      <c r="R71" s="155">
        <v>0</v>
      </c>
      <c r="S71" s="153">
        <v>413</v>
      </c>
      <c r="T71" s="94">
        <f t="shared" si="2"/>
        <v>0.57407407407407407</v>
      </c>
      <c r="V71" s="63">
        <f t="shared" si="17"/>
        <v>0</v>
      </c>
      <c r="W71" s="63">
        <f t="shared" si="18"/>
        <v>0</v>
      </c>
      <c r="X71" s="63">
        <f t="shared" si="19"/>
        <v>0</v>
      </c>
      <c r="Y71" s="63">
        <f t="shared" si="20"/>
        <v>0</v>
      </c>
      <c r="Z71" s="63">
        <f t="shared" si="21"/>
        <v>0</v>
      </c>
      <c r="AA71" s="63">
        <f t="shared" si="22"/>
        <v>0</v>
      </c>
    </row>
    <row r="72" spans="1:27" s="1" customFormat="1" ht="20.25" customHeight="1" x14ac:dyDescent="0.2">
      <c r="A72" s="56" t="s">
        <v>179</v>
      </c>
      <c r="B72" s="57" t="s">
        <v>289</v>
      </c>
      <c r="C72" s="153">
        <v>582</v>
      </c>
      <c r="D72" s="154">
        <v>398</v>
      </c>
      <c r="E72" s="155">
        <v>184</v>
      </c>
      <c r="F72" s="155">
        <v>3</v>
      </c>
      <c r="G72" s="155">
        <v>0</v>
      </c>
      <c r="H72" s="153">
        <v>579</v>
      </c>
      <c r="I72" s="153">
        <v>290</v>
      </c>
      <c r="J72" s="153">
        <v>149</v>
      </c>
      <c r="K72" s="155">
        <v>145</v>
      </c>
      <c r="L72" s="155">
        <v>4</v>
      </c>
      <c r="M72" s="155">
        <v>141</v>
      </c>
      <c r="N72" s="155">
        <v>0</v>
      </c>
      <c r="O72" s="155">
        <v>283</v>
      </c>
      <c r="P72" s="155">
        <v>6</v>
      </c>
      <c r="Q72" s="155">
        <v>0</v>
      </c>
      <c r="R72" s="155">
        <v>0</v>
      </c>
      <c r="S72" s="153">
        <v>430</v>
      </c>
      <c r="T72" s="94">
        <f t="shared" si="2"/>
        <v>0.51379310344827589</v>
      </c>
      <c r="V72" s="63">
        <f t="shared" si="17"/>
        <v>0</v>
      </c>
      <c r="W72" s="63">
        <f t="shared" si="18"/>
        <v>0</v>
      </c>
      <c r="X72" s="63">
        <f t="shared" si="19"/>
        <v>0</v>
      </c>
      <c r="Y72" s="63">
        <f t="shared" si="20"/>
        <v>0</v>
      </c>
      <c r="Z72" s="63">
        <f t="shared" si="21"/>
        <v>0</v>
      </c>
      <c r="AA72" s="63">
        <f t="shared" si="22"/>
        <v>0</v>
      </c>
    </row>
    <row r="73" spans="1:27" s="1" customFormat="1" ht="20.25" customHeight="1" x14ac:dyDescent="0.2">
      <c r="A73" s="56" t="s">
        <v>181</v>
      </c>
      <c r="B73" s="57" t="s">
        <v>286</v>
      </c>
      <c r="C73" s="153">
        <v>450</v>
      </c>
      <c r="D73" s="154">
        <v>312</v>
      </c>
      <c r="E73" s="155">
        <v>138</v>
      </c>
      <c r="F73" s="155">
        <v>0</v>
      </c>
      <c r="G73" s="155">
        <v>0</v>
      </c>
      <c r="H73" s="153">
        <v>450</v>
      </c>
      <c r="I73" s="153">
        <v>203</v>
      </c>
      <c r="J73" s="153">
        <v>99</v>
      </c>
      <c r="K73" s="155">
        <v>96</v>
      </c>
      <c r="L73" s="155">
        <v>3</v>
      </c>
      <c r="M73" s="155">
        <v>104</v>
      </c>
      <c r="N73" s="155">
        <v>0</v>
      </c>
      <c r="O73" s="155">
        <v>247</v>
      </c>
      <c r="P73" s="155">
        <v>0</v>
      </c>
      <c r="Q73" s="155">
        <v>0</v>
      </c>
      <c r="R73" s="155">
        <v>0</v>
      </c>
      <c r="S73" s="153">
        <v>351</v>
      </c>
      <c r="T73" s="94">
        <f t="shared" si="2"/>
        <v>0.48768472906403942</v>
      </c>
      <c r="V73" s="63">
        <f t="shared" si="17"/>
        <v>0</v>
      </c>
      <c r="W73" s="63">
        <f t="shared" si="18"/>
        <v>0</v>
      </c>
      <c r="X73" s="63">
        <f t="shared" si="19"/>
        <v>0</v>
      </c>
      <c r="Y73" s="63">
        <f t="shared" si="20"/>
        <v>0</v>
      </c>
      <c r="Z73" s="63">
        <f t="shared" si="21"/>
        <v>0</v>
      </c>
      <c r="AA73" s="63">
        <f t="shared" si="22"/>
        <v>0</v>
      </c>
    </row>
    <row r="74" spans="1:27" s="1" customFormat="1" ht="33.75" customHeight="1" x14ac:dyDescent="0.2">
      <c r="A74" s="56" t="s">
        <v>182</v>
      </c>
      <c r="B74" s="57" t="s">
        <v>360</v>
      </c>
      <c r="C74" s="153">
        <v>62</v>
      </c>
      <c r="D74" s="154">
        <v>19</v>
      </c>
      <c r="E74" s="155">
        <v>43</v>
      </c>
      <c r="F74" s="155">
        <v>0</v>
      </c>
      <c r="G74" s="155">
        <v>0</v>
      </c>
      <c r="H74" s="153">
        <v>62</v>
      </c>
      <c r="I74" s="153">
        <v>51</v>
      </c>
      <c r="J74" s="153">
        <v>26</v>
      </c>
      <c r="K74" s="155">
        <v>26</v>
      </c>
      <c r="L74" s="155">
        <v>0</v>
      </c>
      <c r="M74" s="155">
        <v>25</v>
      </c>
      <c r="N74" s="155">
        <v>0</v>
      </c>
      <c r="O74" s="155">
        <v>11</v>
      </c>
      <c r="P74" s="155">
        <v>0</v>
      </c>
      <c r="Q74" s="155">
        <v>0</v>
      </c>
      <c r="R74" s="155">
        <v>0</v>
      </c>
      <c r="S74" s="153">
        <v>36</v>
      </c>
      <c r="T74" s="94">
        <f t="shared" si="2"/>
        <v>0.50980392156862742</v>
      </c>
      <c r="V74" s="63">
        <f t="shared" si="17"/>
        <v>0</v>
      </c>
      <c r="W74" s="63">
        <f t="shared" si="18"/>
        <v>0</v>
      </c>
      <c r="X74" s="63">
        <f t="shared" si="19"/>
        <v>0</v>
      </c>
      <c r="Y74" s="63">
        <f t="shared" si="20"/>
        <v>0</v>
      </c>
      <c r="Z74" s="63">
        <f t="shared" si="21"/>
        <v>0</v>
      </c>
      <c r="AA74" s="63">
        <f t="shared" si="22"/>
        <v>0</v>
      </c>
    </row>
    <row r="75" spans="1:27" s="100" customFormat="1" ht="36" customHeight="1" x14ac:dyDescent="0.2">
      <c r="A75" s="54">
        <v>6</v>
      </c>
      <c r="B75" s="58" t="s">
        <v>234</v>
      </c>
      <c r="C75" s="162">
        <f t="shared" ref="C75:R75" si="57">SUM(C76:C81)</f>
        <v>3090</v>
      </c>
      <c r="D75" s="163">
        <f t="shared" si="57"/>
        <v>1122</v>
      </c>
      <c r="E75" s="164">
        <f t="shared" si="57"/>
        <v>1968</v>
      </c>
      <c r="F75" s="164">
        <f t="shared" si="57"/>
        <v>3</v>
      </c>
      <c r="G75" s="164">
        <f t="shared" si="57"/>
        <v>3</v>
      </c>
      <c r="H75" s="162">
        <f t="shared" si="57"/>
        <v>3084</v>
      </c>
      <c r="I75" s="162">
        <f t="shared" si="57"/>
        <v>2488</v>
      </c>
      <c r="J75" s="162">
        <f t="shared" si="57"/>
        <v>1402</v>
      </c>
      <c r="K75" s="164">
        <f t="shared" si="57"/>
        <v>1382</v>
      </c>
      <c r="L75" s="164">
        <f t="shared" si="57"/>
        <v>20</v>
      </c>
      <c r="M75" s="164">
        <f t="shared" si="57"/>
        <v>1085</v>
      </c>
      <c r="N75" s="164">
        <f t="shared" si="57"/>
        <v>1</v>
      </c>
      <c r="O75" s="164">
        <f t="shared" si="57"/>
        <v>540</v>
      </c>
      <c r="P75" s="164">
        <f t="shared" si="57"/>
        <v>36</v>
      </c>
      <c r="Q75" s="164">
        <f t="shared" si="57"/>
        <v>0</v>
      </c>
      <c r="R75" s="164">
        <f t="shared" si="57"/>
        <v>19</v>
      </c>
      <c r="S75" s="164">
        <f t="shared" si="24"/>
        <v>1681</v>
      </c>
      <c r="T75" s="165">
        <f t="shared" si="2"/>
        <v>0.56350482315112538</v>
      </c>
      <c r="V75" s="101">
        <f t="shared" si="17"/>
        <v>0</v>
      </c>
      <c r="W75" s="101">
        <f t="shared" si="18"/>
        <v>0</v>
      </c>
      <c r="X75" s="249">
        <f t="shared" si="19"/>
        <v>1</v>
      </c>
      <c r="Y75" s="101">
        <f t="shared" si="20"/>
        <v>0</v>
      </c>
      <c r="Z75" s="101">
        <f t="shared" si="21"/>
        <v>0</v>
      </c>
      <c r="AA75" s="101">
        <f t="shared" si="22"/>
        <v>0</v>
      </c>
    </row>
    <row r="76" spans="1:27" s="1" customFormat="1" ht="20.25" customHeight="1" x14ac:dyDescent="0.2">
      <c r="A76" s="56" t="s">
        <v>85</v>
      </c>
      <c r="B76" s="57" t="s">
        <v>290</v>
      </c>
      <c r="C76" s="153">
        <v>561</v>
      </c>
      <c r="D76" s="154">
        <v>120</v>
      </c>
      <c r="E76" s="155">
        <v>441</v>
      </c>
      <c r="F76" s="155">
        <v>0</v>
      </c>
      <c r="G76" s="155">
        <v>0</v>
      </c>
      <c r="H76" s="153">
        <v>561</v>
      </c>
      <c r="I76" s="153">
        <v>529</v>
      </c>
      <c r="J76" s="153">
        <v>346</v>
      </c>
      <c r="K76" s="155">
        <v>345</v>
      </c>
      <c r="L76" s="155">
        <v>1</v>
      </c>
      <c r="M76" s="155">
        <v>183</v>
      </c>
      <c r="N76" s="155">
        <v>0</v>
      </c>
      <c r="O76" s="155">
        <v>31</v>
      </c>
      <c r="P76" s="155">
        <v>2</v>
      </c>
      <c r="Q76" s="155">
        <v>0</v>
      </c>
      <c r="R76" s="155">
        <v>0</v>
      </c>
      <c r="S76" s="153">
        <v>216</v>
      </c>
      <c r="T76" s="94">
        <f t="shared" si="2"/>
        <v>0.65406427221172025</v>
      </c>
      <c r="V76" s="63">
        <f t="shared" si="17"/>
        <v>0</v>
      </c>
      <c r="W76" s="63">
        <f t="shared" si="18"/>
        <v>0</v>
      </c>
      <c r="X76" s="250">
        <f>H76-I76-O76-P76-Q76-R76</f>
        <v>-1</v>
      </c>
      <c r="Y76" s="63">
        <f t="shared" si="20"/>
        <v>0</v>
      </c>
      <c r="Z76" s="63">
        <f t="shared" si="21"/>
        <v>0</v>
      </c>
      <c r="AA76" s="63">
        <f t="shared" si="22"/>
        <v>0</v>
      </c>
    </row>
    <row r="77" spans="1:27" s="1" customFormat="1" ht="20.25" customHeight="1" x14ac:dyDescent="0.2">
      <c r="A77" s="56" t="s">
        <v>84</v>
      </c>
      <c r="B77" s="57" t="s">
        <v>291</v>
      </c>
      <c r="C77" s="153">
        <v>812</v>
      </c>
      <c r="D77" s="154">
        <v>449</v>
      </c>
      <c r="E77" s="155">
        <v>363</v>
      </c>
      <c r="F77" s="155">
        <v>0</v>
      </c>
      <c r="G77" s="155">
        <v>0</v>
      </c>
      <c r="H77" s="153">
        <v>812</v>
      </c>
      <c r="I77" s="153">
        <v>496</v>
      </c>
      <c r="J77" s="153">
        <v>238</v>
      </c>
      <c r="K77" s="155">
        <v>237</v>
      </c>
      <c r="L77" s="155">
        <v>1</v>
      </c>
      <c r="M77" s="155">
        <v>258</v>
      </c>
      <c r="N77" s="155">
        <v>0</v>
      </c>
      <c r="O77" s="155">
        <v>286</v>
      </c>
      <c r="P77" s="155">
        <v>25</v>
      </c>
      <c r="Q77" s="155">
        <v>0</v>
      </c>
      <c r="R77" s="155">
        <v>5</v>
      </c>
      <c r="S77" s="153">
        <v>574</v>
      </c>
      <c r="T77" s="94">
        <f t="shared" si="2"/>
        <v>0.47983870967741937</v>
      </c>
      <c r="V77" s="63">
        <f t="shared" si="17"/>
        <v>0</v>
      </c>
      <c r="W77" s="63">
        <f t="shared" si="18"/>
        <v>0</v>
      </c>
      <c r="X77" s="63">
        <f t="shared" si="19"/>
        <v>0</v>
      </c>
      <c r="Y77" s="63">
        <f t="shared" si="20"/>
        <v>0</v>
      </c>
      <c r="Z77" s="63">
        <f t="shared" si="21"/>
        <v>0</v>
      </c>
      <c r="AA77" s="63">
        <f t="shared" si="22"/>
        <v>0</v>
      </c>
    </row>
    <row r="78" spans="1:27" s="1" customFormat="1" ht="20.25" customHeight="1" x14ac:dyDescent="0.2">
      <c r="A78" s="56" t="s">
        <v>86</v>
      </c>
      <c r="B78" s="57" t="s">
        <v>292</v>
      </c>
      <c r="C78" s="153">
        <v>446</v>
      </c>
      <c r="D78" s="154">
        <v>153</v>
      </c>
      <c r="E78" s="155">
        <v>293</v>
      </c>
      <c r="F78" s="155">
        <v>3</v>
      </c>
      <c r="G78" s="155">
        <v>0</v>
      </c>
      <c r="H78" s="153">
        <v>443</v>
      </c>
      <c r="I78" s="153">
        <v>377</v>
      </c>
      <c r="J78" s="153">
        <v>190</v>
      </c>
      <c r="K78" s="155">
        <v>185</v>
      </c>
      <c r="L78" s="155">
        <v>5</v>
      </c>
      <c r="M78" s="155">
        <v>187</v>
      </c>
      <c r="N78" s="155">
        <v>0</v>
      </c>
      <c r="O78" s="155">
        <v>51</v>
      </c>
      <c r="P78" s="155">
        <v>6</v>
      </c>
      <c r="Q78" s="155">
        <v>0</v>
      </c>
      <c r="R78" s="155">
        <v>9</v>
      </c>
      <c r="S78" s="153">
        <v>253</v>
      </c>
      <c r="T78" s="94">
        <f t="shared" si="2"/>
        <v>0.50397877984084882</v>
      </c>
      <c r="V78" s="63">
        <f t="shared" si="17"/>
        <v>0</v>
      </c>
      <c r="W78" s="63">
        <f t="shared" si="18"/>
        <v>0</v>
      </c>
      <c r="X78" s="63">
        <f t="shared" si="19"/>
        <v>0</v>
      </c>
      <c r="Y78" s="63">
        <f t="shared" si="20"/>
        <v>0</v>
      </c>
      <c r="Z78" s="63">
        <f t="shared" si="21"/>
        <v>0</v>
      </c>
      <c r="AA78" s="63">
        <f t="shared" si="22"/>
        <v>0</v>
      </c>
    </row>
    <row r="79" spans="1:27" s="1" customFormat="1" ht="35.25" customHeight="1" x14ac:dyDescent="0.2">
      <c r="A79" s="56" t="s">
        <v>185</v>
      </c>
      <c r="B79" s="57" t="s">
        <v>293</v>
      </c>
      <c r="C79" s="153">
        <v>400</v>
      </c>
      <c r="D79" s="154">
        <v>128</v>
      </c>
      <c r="E79" s="155">
        <v>272</v>
      </c>
      <c r="F79" s="155">
        <v>0</v>
      </c>
      <c r="G79" s="155">
        <v>3</v>
      </c>
      <c r="H79" s="153">
        <v>397</v>
      </c>
      <c r="I79" s="153">
        <v>330</v>
      </c>
      <c r="J79" s="153">
        <v>190</v>
      </c>
      <c r="K79" s="155">
        <v>189</v>
      </c>
      <c r="L79" s="155">
        <v>1</v>
      </c>
      <c r="M79" s="155">
        <v>139</v>
      </c>
      <c r="N79" s="155">
        <v>1</v>
      </c>
      <c r="O79" s="155">
        <v>62</v>
      </c>
      <c r="P79" s="155">
        <v>3</v>
      </c>
      <c r="Q79" s="155">
        <v>0</v>
      </c>
      <c r="R79" s="155">
        <v>2</v>
      </c>
      <c r="S79" s="153">
        <v>207</v>
      </c>
      <c r="T79" s="94">
        <f t="shared" si="2"/>
        <v>0.5757575757575758</v>
      </c>
      <c r="V79" s="63">
        <f t="shared" si="17"/>
        <v>0</v>
      </c>
      <c r="W79" s="63">
        <f t="shared" si="18"/>
        <v>0</v>
      </c>
      <c r="X79" s="63">
        <f t="shared" si="19"/>
        <v>0</v>
      </c>
      <c r="Y79" s="63">
        <f t="shared" si="20"/>
        <v>0</v>
      </c>
      <c r="Z79" s="63">
        <f t="shared" si="21"/>
        <v>0</v>
      </c>
      <c r="AA79" s="63">
        <f t="shared" si="22"/>
        <v>0</v>
      </c>
    </row>
    <row r="80" spans="1:27" s="1" customFormat="1" ht="20.25" customHeight="1" x14ac:dyDescent="0.2">
      <c r="A80" s="56" t="s">
        <v>186</v>
      </c>
      <c r="B80" s="57" t="s">
        <v>294</v>
      </c>
      <c r="C80" s="153">
        <v>448</v>
      </c>
      <c r="D80" s="154">
        <v>125</v>
      </c>
      <c r="E80" s="155">
        <v>323</v>
      </c>
      <c r="F80" s="155">
        <v>0</v>
      </c>
      <c r="G80" s="155">
        <v>0</v>
      </c>
      <c r="H80" s="153">
        <v>448</v>
      </c>
      <c r="I80" s="153">
        <v>398</v>
      </c>
      <c r="J80" s="153">
        <v>225</v>
      </c>
      <c r="K80" s="155">
        <v>224</v>
      </c>
      <c r="L80" s="155">
        <v>1</v>
      </c>
      <c r="M80" s="155">
        <v>173</v>
      </c>
      <c r="N80" s="155">
        <v>0</v>
      </c>
      <c r="O80" s="155">
        <v>47</v>
      </c>
      <c r="P80" s="155">
        <v>0</v>
      </c>
      <c r="Q80" s="155">
        <v>0</v>
      </c>
      <c r="R80" s="155">
        <v>3</v>
      </c>
      <c r="S80" s="153">
        <v>223</v>
      </c>
      <c r="T80" s="94">
        <f t="shared" ref="T80:T99" si="58">J80/I80</f>
        <v>0.5653266331658291</v>
      </c>
      <c r="V80" s="63">
        <f t="shared" si="17"/>
        <v>0</v>
      </c>
      <c r="W80" s="63">
        <f t="shared" si="18"/>
        <v>0</v>
      </c>
      <c r="X80" s="63">
        <f t="shared" si="19"/>
        <v>0</v>
      </c>
      <c r="Y80" s="63">
        <f t="shared" si="20"/>
        <v>0</v>
      </c>
      <c r="Z80" s="63">
        <f t="shared" si="21"/>
        <v>0</v>
      </c>
      <c r="AA80" s="63">
        <f t="shared" si="22"/>
        <v>0</v>
      </c>
    </row>
    <row r="81" spans="1:27" s="1" customFormat="1" ht="20.25" customHeight="1" x14ac:dyDescent="0.2">
      <c r="A81" s="56" t="s">
        <v>188</v>
      </c>
      <c r="B81" s="57" t="s">
        <v>295</v>
      </c>
      <c r="C81" s="153">
        <v>423</v>
      </c>
      <c r="D81" s="154">
        <v>147</v>
      </c>
      <c r="E81" s="155">
        <v>276</v>
      </c>
      <c r="F81" s="155">
        <v>0</v>
      </c>
      <c r="G81" s="155">
        <v>0</v>
      </c>
      <c r="H81" s="153">
        <v>423</v>
      </c>
      <c r="I81" s="153">
        <v>358</v>
      </c>
      <c r="J81" s="153">
        <v>213</v>
      </c>
      <c r="K81" s="155">
        <v>202</v>
      </c>
      <c r="L81" s="155">
        <v>11</v>
      </c>
      <c r="M81" s="155">
        <v>145</v>
      </c>
      <c r="N81" s="155">
        <v>0</v>
      </c>
      <c r="O81" s="155">
        <v>63</v>
      </c>
      <c r="P81" s="155">
        <v>0</v>
      </c>
      <c r="Q81" s="155">
        <v>0</v>
      </c>
      <c r="R81" s="155">
        <v>0</v>
      </c>
      <c r="S81" s="153">
        <v>208</v>
      </c>
      <c r="T81" s="94">
        <f t="shared" si="58"/>
        <v>0.5949720670391061</v>
      </c>
      <c r="V81" s="63">
        <f t="shared" si="17"/>
        <v>0</v>
      </c>
      <c r="W81" s="63">
        <f t="shared" si="18"/>
        <v>0</v>
      </c>
      <c r="X81" s="250">
        <f t="shared" si="19"/>
        <v>2</v>
      </c>
      <c r="Y81" s="63">
        <f t="shared" si="20"/>
        <v>0</v>
      </c>
      <c r="Z81" s="63">
        <f t="shared" si="21"/>
        <v>0</v>
      </c>
      <c r="AA81" s="63">
        <f t="shared" si="22"/>
        <v>0</v>
      </c>
    </row>
    <row r="82" spans="1:27" s="100" customFormat="1" ht="20.25" customHeight="1" x14ac:dyDescent="0.2">
      <c r="A82" s="54">
        <v>7</v>
      </c>
      <c r="B82" s="58" t="s">
        <v>235</v>
      </c>
      <c r="C82" s="162">
        <f t="shared" ref="C82:R82" si="59">SUM(C83:C87)</f>
        <v>2931</v>
      </c>
      <c r="D82" s="163">
        <f t="shared" si="59"/>
        <v>1387</v>
      </c>
      <c r="E82" s="164">
        <f t="shared" si="59"/>
        <v>1544</v>
      </c>
      <c r="F82" s="164">
        <f t="shared" si="59"/>
        <v>15</v>
      </c>
      <c r="G82" s="164">
        <f t="shared" si="59"/>
        <v>0</v>
      </c>
      <c r="H82" s="162">
        <f t="shared" si="59"/>
        <v>2916</v>
      </c>
      <c r="I82" s="162">
        <f t="shared" si="59"/>
        <v>2208</v>
      </c>
      <c r="J82" s="162">
        <f t="shared" si="59"/>
        <v>1237</v>
      </c>
      <c r="K82" s="164">
        <f t="shared" si="59"/>
        <v>1220</v>
      </c>
      <c r="L82" s="164">
        <f t="shared" si="59"/>
        <v>17</v>
      </c>
      <c r="M82" s="164">
        <f t="shared" si="59"/>
        <v>970</v>
      </c>
      <c r="N82" s="164">
        <f t="shared" si="59"/>
        <v>1</v>
      </c>
      <c r="O82" s="164">
        <f t="shared" si="59"/>
        <v>583</v>
      </c>
      <c r="P82" s="164">
        <f t="shared" si="59"/>
        <v>22</v>
      </c>
      <c r="Q82" s="164">
        <f t="shared" si="59"/>
        <v>2</v>
      </c>
      <c r="R82" s="164">
        <f t="shared" si="59"/>
        <v>101</v>
      </c>
      <c r="S82" s="164">
        <f t="shared" ref="S82:S94" si="60">SUM(M82:R82)</f>
        <v>1679</v>
      </c>
      <c r="T82" s="165">
        <f t="shared" si="58"/>
        <v>0.56023550724637683</v>
      </c>
      <c r="V82" s="101">
        <f t="shared" si="17"/>
        <v>0</v>
      </c>
      <c r="W82" s="101">
        <f t="shared" si="18"/>
        <v>0</v>
      </c>
      <c r="X82" s="101">
        <f t="shared" si="19"/>
        <v>0</v>
      </c>
      <c r="Y82" s="101">
        <f t="shared" si="20"/>
        <v>0</v>
      </c>
      <c r="Z82" s="101">
        <f t="shared" si="21"/>
        <v>0</v>
      </c>
      <c r="AA82" s="101">
        <f t="shared" si="22"/>
        <v>0</v>
      </c>
    </row>
    <row r="83" spans="1:27" s="1" customFormat="1" ht="20.25" customHeight="1" x14ac:dyDescent="0.2">
      <c r="A83" s="56" t="s">
        <v>190</v>
      </c>
      <c r="B83" s="57" t="s">
        <v>296</v>
      </c>
      <c r="C83" s="153">
        <v>423</v>
      </c>
      <c r="D83" s="154">
        <v>231</v>
      </c>
      <c r="E83" s="155">
        <v>192</v>
      </c>
      <c r="F83" s="155">
        <v>0</v>
      </c>
      <c r="G83" s="155">
        <v>0</v>
      </c>
      <c r="H83" s="153">
        <v>423</v>
      </c>
      <c r="I83" s="153">
        <v>342</v>
      </c>
      <c r="J83" s="153">
        <v>194</v>
      </c>
      <c r="K83" s="155">
        <v>192</v>
      </c>
      <c r="L83" s="155">
        <v>2</v>
      </c>
      <c r="M83" s="155">
        <v>148</v>
      </c>
      <c r="N83" s="155">
        <v>0</v>
      </c>
      <c r="O83" s="155">
        <v>80</v>
      </c>
      <c r="P83" s="155">
        <v>1</v>
      </c>
      <c r="Q83" s="155">
        <v>0</v>
      </c>
      <c r="R83" s="155">
        <v>0</v>
      </c>
      <c r="S83" s="153">
        <v>229</v>
      </c>
      <c r="T83" s="94">
        <f t="shared" si="58"/>
        <v>0.56725146198830412</v>
      </c>
      <c r="V83" s="63">
        <f t="shared" si="17"/>
        <v>0</v>
      </c>
      <c r="W83" s="63">
        <f t="shared" si="18"/>
        <v>0</v>
      </c>
      <c r="X83" s="63">
        <f t="shared" si="19"/>
        <v>0</v>
      </c>
      <c r="Y83" s="63">
        <f t="shared" si="20"/>
        <v>0</v>
      </c>
      <c r="Z83" s="63">
        <f t="shared" si="21"/>
        <v>0</v>
      </c>
      <c r="AA83" s="63">
        <f t="shared" si="22"/>
        <v>0</v>
      </c>
    </row>
    <row r="84" spans="1:27" s="1" customFormat="1" ht="20.25" customHeight="1" x14ac:dyDescent="0.2">
      <c r="A84" s="56" t="s">
        <v>192</v>
      </c>
      <c r="B84" s="57" t="s">
        <v>297</v>
      </c>
      <c r="C84" s="153">
        <v>588</v>
      </c>
      <c r="D84" s="154">
        <v>328</v>
      </c>
      <c r="E84" s="155">
        <v>260</v>
      </c>
      <c r="F84" s="155">
        <v>0</v>
      </c>
      <c r="G84" s="155">
        <v>0</v>
      </c>
      <c r="H84" s="153">
        <v>588</v>
      </c>
      <c r="I84" s="153">
        <v>388</v>
      </c>
      <c r="J84" s="153">
        <v>220</v>
      </c>
      <c r="K84" s="155">
        <v>218</v>
      </c>
      <c r="L84" s="155">
        <v>2</v>
      </c>
      <c r="M84" s="155">
        <v>168</v>
      </c>
      <c r="N84" s="155">
        <v>0</v>
      </c>
      <c r="O84" s="155">
        <v>182</v>
      </c>
      <c r="P84" s="155">
        <v>3</v>
      </c>
      <c r="Q84" s="155">
        <v>0</v>
      </c>
      <c r="R84" s="155">
        <v>15</v>
      </c>
      <c r="S84" s="153">
        <v>368</v>
      </c>
      <c r="T84" s="94">
        <f t="shared" si="58"/>
        <v>0.5670103092783505</v>
      </c>
      <c r="V84" s="63">
        <f t="shared" si="17"/>
        <v>0</v>
      </c>
      <c r="W84" s="63">
        <f t="shared" si="18"/>
        <v>0</v>
      </c>
      <c r="X84" s="63">
        <f t="shared" si="19"/>
        <v>0</v>
      </c>
      <c r="Y84" s="63">
        <f t="shared" si="20"/>
        <v>0</v>
      </c>
      <c r="Z84" s="63">
        <f t="shared" si="21"/>
        <v>0</v>
      </c>
      <c r="AA84" s="63">
        <f t="shared" si="22"/>
        <v>0</v>
      </c>
    </row>
    <row r="85" spans="1:27" s="1" customFormat="1" ht="36" customHeight="1" x14ac:dyDescent="0.2">
      <c r="A85" s="56" t="s">
        <v>193</v>
      </c>
      <c r="B85" s="57" t="s">
        <v>298</v>
      </c>
      <c r="C85" s="153">
        <v>490</v>
      </c>
      <c r="D85" s="154">
        <v>213</v>
      </c>
      <c r="E85" s="155">
        <v>277</v>
      </c>
      <c r="F85" s="155">
        <v>1</v>
      </c>
      <c r="G85" s="155">
        <v>0</v>
      </c>
      <c r="H85" s="153">
        <v>489</v>
      </c>
      <c r="I85" s="153">
        <v>360</v>
      </c>
      <c r="J85" s="153">
        <v>204</v>
      </c>
      <c r="K85" s="155">
        <v>203</v>
      </c>
      <c r="L85" s="155">
        <v>1</v>
      </c>
      <c r="M85" s="155">
        <v>156</v>
      </c>
      <c r="N85" s="155">
        <v>0</v>
      </c>
      <c r="O85" s="155">
        <v>109</v>
      </c>
      <c r="P85" s="155">
        <v>2</v>
      </c>
      <c r="Q85" s="155">
        <v>0</v>
      </c>
      <c r="R85" s="155">
        <v>18</v>
      </c>
      <c r="S85" s="153">
        <v>285</v>
      </c>
      <c r="T85" s="94">
        <f t="shared" si="58"/>
        <v>0.56666666666666665</v>
      </c>
      <c r="V85" s="63">
        <f t="shared" si="17"/>
        <v>0</v>
      </c>
      <c r="W85" s="63">
        <f t="shared" si="18"/>
        <v>0</v>
      </c>
      <c r="X85" s="63">
        <f t="shared" si="19"/>
        <v>0</v>
      </c>
      <c r="Y85" s="63">
        <f t="shared" si="20"/>
        <v>0</v>
      </c>
      <c r="Z85" s="63">
        <f t="shared" si="21"/>
        <v>0</v>
      </c>
      <c r="AA85" s="63">
        <f t="shared" si="22"/>
        <v>0</v>
      </c>
    </row>
    <row r="86" spans="1:27" s="1" customFormat="1" ht="20.25" customHeight="1" x14ac:dyDescent="0.2">
      <c r="A86" s="56" t="s">
        <v>194</v>
      </c>
      <c r="B86" s="57" t="s">
        <v>300</v>
      </c>
      <c r="C86" s="153">
        <v>954</v>
      </c>
      <c r="D86" s="154">
        <v>447</v>
      </c>
      <c r="E86" s="155">
        <v>507</v>
      </c>
      <c r="F86" s="155">
        <v>12</v>
      </c>
      <c r="G86" s="155">
        <v>0</v>
      </c>
      <c r="H86" s="153">
        <v>942</v>
      </c>
      <c r="I86" s="153">
        <v>722</v>
      </c>
      <c r="J86" s="153">
        <v>386</v>
      </c>
      <c r="K86" s="155">
        <v>376</v>
      </c>
      <c r="L86" s="155">
        <v>10</v>
      </c>
      <c r="M86" s="155">
        <v>336</v>
      </c>
      <c r="N86" s="155">
        <v>0</v>
      </c>
      <c r="O86" s="155">
        <v>144</v>
      </c>
      <c r="P86" s="155">
        <v>11</v>
      </c>
      <c r="Q86" s="155">
        <v>0</v>
      </c>
      <c r="R86" s="155">
        <v>65</v>
      </c>
      <c r="S86" s="153">
        <v>556</v>
      </c>
      <c r="T86" s="94">
        <f t="shared" si="58"/>
        <v>0.53462603878116344</v>
      </c>
      <c r="V86" s="63">
        <f t="shared" si="17"/>
        <v>0</v>
      </c>
      <c r="W86" s="63">
        <f t="shared" si="18"/>
        <v>0</v>
      </c>
      <c r="X86" s="63">
        <f t="shared" si="19"/>
        <v>0</v>
      </c>
      <c r="Y86" s="63">
        <f t="shared" si="20"/>
        <v>0</v>
      </c>
      <c r="Z86" s="63">
        <f t="shared" si="21"/>
        <v>0</v>
      </c>
      <c r="AA86" s="63">
        <f t="shared" si="22"/>
        <v>0</v>
      </c>
    </row>
    <row r="87" spans="1:27" s="1" customFormat="1" ht="20.25" customHeight="1" x14ac:dyDescent="0.2">
      <c r="A87" s="56" t="s">
        <v>195</v>
      </c>
      <c r="B87" s="57" t="s">
        <v>301</v>
      </c>
      <c r="C87" s="153">
        <v>476</v>
      </c>
      <c r="D87" s="154">
        <v>168</v>
      </c>
      <c r="E87" s="155">
        <v>308</v>
      </c>
      <c r="F87" s="155">
        <v>2</v>
      </c>
      <c r="G87" s="155">
        <v>0</v>
      </c>
      <c r="H87" s="153">
        <v>474</v>
      </c>
      <c r="I87" s="153">
        <v>396</v>
      </c>
      <c r="J87" s="153">
        <v>233</v>
      </c>
      <c r="K87" s="155">
        <v>231</v>
      </c>
      <c r="L87" s="155">
        <v>2</v>
      </c>
      <c r="M87" s="155">
        <v>162</v>
      </c>
      <c r="N87" s="155">
        <v>1</v>
      </c>
      <c r="O87" s="155">
        <v>68</v>
      </c>
      <c r="P87" s="155">
        <v>5</v>
      </c>
      <c r="Q87" s="155">
        <v>2</v>
      </c>
      <c r="R87" s="155">
        <v>3</v>
      </c>
      <c r="S87" s="153">
        <v>241</v>
      </c>
      <c r="T87" s="94">
        <f t="shared" si="58"/>
        <v>0.58838383838383834</v>
      </c>
      <c r="V87" s="63">
        <f t="shared" si="17"/>
        <v>0</v>
      </c>
      <c r="W87" s="63">
        <f t="shared" si="18"/>
        <v>0</v>
      </c>
      <c r="X87" s="63">
        <f t="shared" si="19"/>
        <v>0</v>
      </c>
      <c r="Y87" s="63">
        <f t="shared" si="20"/>
        <v>0</v>
      </c>
      <c r="Z87" s="63">
        <f t="shared" si="21"/>
        <v>0</v>
      </c>
      <c r="AA87" s="63">
        <f t="shared" si="22"/>
        <v>0</v>
      </c>
    </row>
    <row r="88" spans="1:27" s="100" customFormat="1" ht="20.25" customHeight="1" x14ac:dyDescent="0.2">
      <c r="A88" s="54">
        <v>8</v>
      </c>
      <c r="B88" s="58" t="s">
        <v>236</v>
      </c>
      <c r="C88" s="162">
        <f t="shared" ref="C88:R88" si="61">SUM(C89:C93)</f>
        <v>2022</v>
      </c>
      <c r="D88" s="163">
        <f t="shared" si="61"/>
        <v>1149</v>
      </c>
      <c r="E88" s="164">
        <f t="shared" si="61"/>
        <v>873</v>
      </c>
      <c r="F88" s="164">
        <f t="shared" si="61"/>
        <v>5</v>
      </c>
      <c r="G88" s="164">
        <f t="shared" si="61"/>
        <v>2</v>
      </c>
      <c r="H88" s="162">
        <f t="shared" si="61"/>
        <v>2015</v>
      </c>
      <c r="I88" s="162">
        <f t="shared" si="61"/>
        <v>1037</v>
      </c>
      <c r="J88" s="162">
        <f t="shared" si="61"/>
        <v>557</v>
      </c>
      <c r="K88" s="164">
        <f t="shared" si="61"/>
        <v>547</v>
      </c>
      <c r="L88" s="164">
        <f t="shared" si="61"/>
        <v>10</v>
      </c>
      <c r="M88" s="164">
        <f t="shared" si="61"/>
        <v>479</v>
      </c>
      <c r="N88" s="164">
        <f t="shared" si="61"/>
        <v>1</v>
      </c>
      <c r="O88" s="164">
        <f t="shared" si="61"/>
        <v>861</v>
      </c>
      <c r="P88" s="164">
        <f t="shared" si="61"/>
        <v>97</v>
      </c>
      <c r="Q88" s="164">
        <f t="shared" si="61"/>
        <v>0</v>
      </c>
      <c r="R88" s="164">
        <f t="shared" si="61"/>
        <v>20</v>
      </c>
      <c r="S88" s="164">
        <f t="shared" si="60"/>
        <v>1458</v>
      </c>
      <c r="T88" s="165">
        <f t="shared" si="58"/>
        <v>0.53712632594021215</v>
      </c>
      <c r="V88" s="101">
        <f t="shared" ref="V88:V97" si="62">C88-D88-E88</f>
        <v>0</v>
      </c>
      <c r="W88" s="101">
        <f t="shared" ref="W88:W97" si="63">C88-F88-G88-H88</f>
        <v>0</v>
      </c>
      <c r="X88" s="101">
        <f t="shared" ref="X88:X97" si="64">H88-I88-O88-P88-Q88-R88</f>
        <v>0</v>
      </c>
      <c r="Y88" s="101">
        <f t="shared" ref="Y88:Y97" si="65">I88-J88-M88-N88</f>
        <v>0</v>
      </c>
      <c r="Z88" s="101">
        <f t="shared" ref="Z88:Z97" si="66">J88-K88-L88</f>
        <v>0</v>
      </c>
      <c r="AA88" s="101">
        <f t="shared" ref="AA88:AA97" si="67">S88-M88-N88-O88-P88-Q88-R88</f>
        <v>0</v>
      </c>
    </row>
    <row r="89" spans="1:27" s="1" customFormat="1" ht="20.25" customHeight="1" x14ac:dyDescent="0.2">
      <c r="A89" s="56" t="s">
        <v>200</v>
      </c>
      <c r="B89" s="57" t="s">
        <v>302</v>
      </c>
      <c r="C89" s="153">
        <v>50</v>
      </c>
      <c r="D89" s="154">
        <v>8</v>
      </c>
      <c r="E89" s="155">
        <v>42</v>
      </c>
      <c r="F89" s="155">
        <v>3</v>
      </c>
      <c r="G89" s="155">
        <v>2</v>
      </c>
      <c r="H89" s="153">
        <v>45</v>
      </c>
      <c r="I89" s="153">
        <v>44</v>
      </c>
      <c r="J89" s="153">
        <v>37</v>
      </c>
      <c r="K89" s="155">
        <v>37</v>
      </c>
      <c r="L89" s="155">
        <v>0</v>
      </c>
      <c r="M89" s="155">
        <v>7</v>
      </c>
      <c r="N89" s="155">
        <v>0</v>
      </c>
      <c r="O89" s="155">
        <v>1</v>
      </c>
      <c r="P89" s="155">
        <v>0</v>
      </c>
      <c r="Q89" s="155">
        <v>0</v>
      </c>
      <c r="R89" s="155">
        <v>0</v>
      </c>
      <c r="S89" s="153">
        <v>8</v>
      </c>
      <c r="T89" s="94">
        <f t="shared" si="58"/>
        <v>0.84090909090909094</v>
      </c>
      <c r="V89" s="63">
        <f t="shared" si="62"/>
        <v>0</v>
      </c>
      <c r="W89" s="63">
        <f t="shared" si="63"/>
        <v>0</v>
      </c>
      <c r="X89" s="63">
        <f t="shared" si="64"/>
        <v>0</v>
      </c>
      <c r="Y89" s="63">
        <f t="shared" si="65"/>
        <v>0</v>
      </c>
      <c r="Z89" s="63">
        <f t="shared" si="66"/>
        <v>0</v>
      </c>
      <c r="AA89" s="63">
        <f t="shared" si="67"/>
        <v>0</v>
      </c>
    </row>
    <row r="90" spans="1:27" s="1" customFormat="1" ht="20.25" customHeight="1" x14ac:dyDescent="0.2">
      <c r="A90" s="56" t="s">
        <v>201</v>
      </c>
      <c r="B90" s="57" t="s">
        <v>303</v>
      </c>
      <c r="C90" s="153">
        <v>368</v>
      </c>
      <c r="D90" s="154">
        <v>180</v>
      </c>
      <c r="E90" s="155">
        <v>188</v>
      </c>
      <c r="F90" s="155">
        <v>0</v>
      </c>
      <c r="G90" s="155">
        <v>0</v>
      </c>
      <c r="H90" s="153">
        <v>368</v>
      </c>
      <c r="I90" s="153">
        <v>209</v>
      </c>
      <c r="J90" s="153">
        <v>106</v>
      </c>
      <c r="K90" s="155">
        <v>105</v>
      </c>
      <c r="L90" s="155">
        <v>1</v>
      </c>
      <c r="M90" s="155">
        <v>103</v>
      </c>
      <c r="N90" s="155">
        <v>0</v>
      </c>
      <c r="O90" s="155">
        <v>150</v>
      </c>
      <c r="P90" s="155">
        <v>9</v>
      </c>
      <c r="Q90" s="155">
        <v>0</v>
      </c>
      <c r="R90" s="155">
        <v>0</v>
      </c>
      <c r="S90" s="153">
        <v>262</v>
      </c>
      <c r="T90" s="94">
        <f t="shared" si="58"/>
        <v>0.50717703349282295</v>
      </c>
      <c r="V90" s="63">
        <f t="shared" si="62"/>
        <v>0</v>
      </c>
      <c r="W90" s="63">
        <f t="shared" si="63"/>
        <v>0</v>
      </c>
      <c r="X90" s="63">
        <f t="shared" si="64"/>
        <v>0</v>
      </c>
      <c r="Y90" s="63">
        <f t="shared" si="65"/>
        <v>0</v>
      </c>
      <c r="Z90" s="63">
        <f t="shared" si="66"/>
        <v>0</v>
      </c>
      <c r="AA90" s="63">
        <f t="shared" si="67"/>
        <v>0</v>
      </c>
    </row>
    <row r="91" spans="1:27" s="1" customFormat="1" ht="35.25" customHeight="1" x14ac:dyDescent="0.2">
      <c r="A91" s="56" t="s">
        <v>203</v>
      </c>
      <c r="B91" s="57" t="s">
        <v>309</v>
      </c>
      <c r="C91" s="153">
        <v>748</v>
      </c>
      <c r="D91" s="154">
        <v>406</v>
      </c>
      <c r="E91" s="155">
        <v>342</v>
      </c>
      <c r="F91" s="155">
        <v>0</v>
      </c>
      <c r="G91" s="155">
        <v>0</v>
      </c>
      <c r="H91" s="153">
        <v>748</v>
      </c>
      <c r="I91" s="153">
        <v>408</v>
      </c>
      <c r="J91" s="153">
        <v>198</v>
      </c>
      <c r="K91" s="155">
        <v>196</v>
      </c>
      <c r="L91" s="155">
        <v>2</v>
      </c>
      <c r="M91" s="155">
        <v>210</v>
      </c>
      <c r="N91" s="155">
        <v>0</v>
      </c>
      <c r="O91" s="155">
        <v>315</v>
      </c>
      <c r="P91" s="155">
        <v>5</v>
      </c>
      <c r="Q91" s="155">
        <v>0</v>
      </c>
      <c r="R91" s="155">
        <v>20</v>
      </c>
      <c r="S91" s="153">
        <v>550</v>
      </c>
      <c r="T91" s="94">
        <f t="shared" si="58"/>
        <v>0.48529411764705882</v>
      </c>
      <c r="V91" s="63">
        <f t="shared" si="62"/>
        <v>0</v>
      </c>
      <c r="W91" s="63">
        <f t="shared" si="63"/>
        <v>0</v>
      </c>
      <c r="X91" s="63">
        <f t="shared" si="64"/>
        <v>0</v>
      </c>
      <c r="Y91" s="63">
        <f t="shared" si="65"/>
        <v>0</v>
      </c>
      <c r="Z91" s="63">
        <f t="shared" si="66"/>
        <v>0</v>
      </c>
      <c r="AA91" s="63">
        <f t="shared" si="67"/>
        <v>0</v>
      </c>
    </row>
    <row r="92" spans="1:27" s="1" customFormat="1" ht="20.25" customHeight="1" x14ac:dyDescent="0.2">
      <c r="A92" s="56" t="s">
        <v>204</v>
      </c>
      <c r="B92" s="57" t="s">
        <v>304</v>
      </c>
      <c r="C92" s="153">
        <v>139</v>
      </c>
      <c r="D92" s="154">
        <v>43</v>
      </c>
      <c r="E92" s="155">
        <v>96</v>
      </c>
      <c r="F92" s="155">
        <v>0</v>
      </c>
      <c r="G92" s="155">
        <v>0</v>
      </c>
      <c r="H92" s="153">
        <v>139</v>
      </c>
      <c r="I92" s="153">
        <v>97</v>
      </c>
      <c r="J92" s="153">
        <v>66</v>
      </c>
      <c r="K92" s="155">
        <v>63</v>
      </c>
      <c r="L92" s="155">
        <v>3</v>
      </c>
      <c r="M92" s="155">
        <v>30</v>
      </c>
      <c r="N92" s="155">
        <v>1</v>
      </c>
      <c r="O92" s="155">
        <v>42</v>
      </c>
      <c r="P92" s="155">
        <v>0</v>
      </c>
      <c r="Q92" s="155">
        <v>0</v>
      </c>
      <c r="R92" s="155">
        <v>0</v>
      </c>
      <c r="S92" s="153">
        <v>73</v>
      </c>
      <c r="T92" s="94">
        <f t="shared" si="58"/>
        <v>0.68041237113402064</v>
      </c>
      <c r="V92" s="63">
        <f t="shared" si="62"/>
        <v>0</v>
      </c>
      <c r="W92" s="63">
        <f t="shared" si="63"/>
        <v>0</v>
      </c>
      <c r="X92" s="63">
        <f t="shared" si="64"/>
        <v>0</v>
      </c>
      <c r="Y92" s="63">
        <f t="shared" si="65"/>
        <v>0</v>
      </c>
      <c r="Z92" s="63">
        <f t="shared" si="66"/>
        <v>0</v>
      </c>
      <c r="AA92" s="63">
        <f t="shared" si="67"/>
        <v>0</v>
      </c>
    </row>
    <row r="93" spans="1:27" s="1" customFormat="1" ht="20.25" customHeight="1" x14ac:dyDescent="0.2">
      <c r="A93" s="56" t="s">
        <v>205</v>
      </c>
      <c r="B93" s="57" t="s">
        <v>361</v>
      </c>
      <c r="C93" s="153">
        <v>717</v>
      </c>
      <c r="D93" s="154">
        <v>512</v>
      </c>
      <c r="E93" s="155">
        <v>205</v>
      </c>
      <c r="F93" s="155">
        <v>2</v>
      </c>
      <c r="G93" s="155">
        <v>0</v>
      </c>
      <c r="H93" s="153">
        <v>715</v>
      </c>
      <c r="I93" s="153">
        <v>279</v>
      </c>
      <c r="J93" s="153">
        <v>150</v>
      </c>
      <c r="K93" s="155">
        <v>146</v>
      </c>
      <c r="L93" s="155">
        <v>4</v>
      </c>
      <c r="M93" s="155">
        <v>129</v>
      </c>
      <c r="N93" s="155">
        <v>0</v>
      </c>
      <c r="O93" s="155">
        <v>353</v>
      </c>
      <c r="P93" s="155">
        <v>83</v>
      </c>
      <c r="Q93" s="155">
        <v>0</v>
      </c>
      <c r="R93" s="155">
        <v>0</v>
      </c>
      <c r="S93" s="153">
        <v>565</v>
      </c>
      <c r="T93" s="94">
        <f t="shared" si="58"/>
        <v>0.5376344086021505</v>
      </c>
      <c r="V93" s="63">
        <f t="shared" si="62"/>
        <v>0</v>
      </c>
      <c r="W93" s="63">
        <f t="shared" si="63"/>
        <v>0</v>
      </c>
      <c r="X93" s="63">
        <f t="shared" si="64"/>
        <v>0</v>
      </c>
      <c r="Y93" s="63">
        <f t="shared" si="65"/>
        <v>0</v>
      </c>
      <c r="Z93" s="63">
        <f t="shared" si="66"/>
        <v>0</v>
      </c>
      <c r="AA93" s="63">
        <f t="shared" si="67"/>
        <v>0</v>
      </c>
    </row>
    <row r="94" spans="1:27" s="100" customFormat="1" ht="19.899999999999999" customHeight="1" x14ac:dyDescent="0.2">
      <c r="A94" s="54">
        <v>9</v>
      </c>
      <c r="B94" s="58" t="s">
        <v>237</v>
      </c>
      <c r="C94" s="162">
        <f t="shared" ref="C94:R94" si="68">SUM(C95:C99)</f>
        <v>2010</v>
      </c>
      <c r="D94" s="163">
        <f t="shared" si="68"/>
        <v>1117</v>
      </c>
      <c r="E94" s="164">
        <f t="shared" si="68"/>
        <v>893</v>
      </c>
      <c r="F94" s="164">
        <f t="shared" si="68"/>
        <v>1</v>
      </c>
      <c r="G94" s="164">
        <f t="shared" si="68"/>
        <v>1</v>
      </c>
      <c r="H94" s="162">
        <f t="shared" si="68"/>
        <v>2008</v>
      </c>
      <c r="I94" s="162">
        <f t="shared" si="68"/>
        <v>1074</v>
      </c>
      <c r="J94" s="162">
        <f t="shared" si="68"/>
        <v>649</v>
      </c>
      <c r="K94" s="164">
        <f t="shared" si="68"/>
        <v>645</v>
      </c>
      <c r="L94" s="164">
        <f t="shared" si="68"/>
        <v>4</v>
      </c>
      <c r="M94" s="164">
        <f t="shared" si="68"/>
        <v>425</v>
      </c>
      <c r="N94" s="164">
        <f t="shared" si="68"/>
        <v>0</v>
      </c>
      <c r="O94" s="164">
        <f t="shared" si="68"/>
        <v>587</v>
      </c>
      <c r="P94" s="164">
        <f t="shared" si="68"/>
        <v>93</v>
      </c>
      <c r="Q94" s="164">
        <f t="shared" si="68"/>
        <v>0</v>
      </c>
      <c r="R94" s="164">
        <f t="shared" si="68"/>
        <v>254</v>
      </c>
      <c r="S94" s="164">
        <f t="shared" si="60"/>
        <v>1359</v>
      </c>
      <c r="T94" s="165">
        <f t="shared" si="58"/>
        <v>0.6042830540037244</v>
      </c>
      <c r="V94" s="101">
        <f t="shared" si="62"/>
        <v>0</v>
      </c>
      <c r="W94" s="101">
        <f t="shared" si="63"/>
        <v>0</v>
      </c>
      <c r="X94" s="101">
        <f t="shared" si="64"/>
        <v>0</v>
      </c>
      <c r="Y94" s="101">
        <f t="shared" si="65"/>
        <v>0</v>
      </c>
      <c r="Z94" s="101">
        <f t="shared" si="66"/>
        <v>0</v>
      </c>
      <c r="AA94" s="101">
        <f t="shared" si="67"/>
        <v>0</v>
      </c>
    </row>
    <row r="95" spans="1:27" s="1" customFormat="1" ht="20.25" customHeight="1" x14ac:dyDescent="0.2">
      <c r="A95" s="56" t="s">
        <v>210</v>
      </c>
      <c r="B95" s="57" t="s">
        <v>305</v>
      </c>
      <c r="C95" s="153">
        <v>187</v>
      </c>
      <c r="D95" s="154">
        <v>65</v>
      </c>
      <c r="E95" s="155">
        <v>122</v>
      </c>
      <c r="F95" s="155">
        <v>0</v>
      </c>
      <c r="G95" s="155">
        <v>0</v>
      </c>
      <c r="H95" s="153">
        <v>187</v>
      </c>
      <c r="I95" s="153">
        <v>124</v>
      </c>
      <c r="J95" s="153">
        <v>62</v>
      </c>
      <c r="K95" s="155">
        <v>62</v>
      </c>
      <c r="L95" s="155">
        <v>0</v>
      </c>
      <c r="M95" s="155">
        <v>62</v>
      </c>
      <c r="N95" s="155">
        <v>0</v>
      </c>
      <c r="O95" s="155">
        <v>51</v>
      </c>
      <c r="P95" s="155">
        <v>6</v>
      </c>
      <c r="Q95" s="155">
        <v>0</v>
      </c>
      <c r="R95" s="155">
        <v>6</v>
      </c>
      <c r="S95" s="153">
        <v>125</v>
      </c>
      <c r="T95" s="94">
        <f t="shared" si="58"/>
        <v>0.5</v>
      </c>
      <c r="V95" s="63">
        <f t="shared" si="62"/>
        <v>0</v>
      </c>
      <c r="W95" s="63">
        <f t="shared" si="63"/>
        <v>0</v>
      </c>
      <c r="X95" s="63">
        <f t="shared" si="64"/>
        <v>0</v>
      </c>
      <c r="Y95" s="63">
        <f t="shared" si="65"/>
        <v>0</v>
      </c>
      <c r="Z95" s="63">
        <f t="shared" si="66"/>
        <v>0</v>
      </c>
      <c r="AA95" s="63">
        <f t="shared" si="67"/>
        <v>0</v>
      </c>
    </row>
    <row r="96" spans="1:27" s="1" customFormat="1" ht="20.25" customHeight="1" x14ac:dyDescent="0.2">
      <c r="A96" s="56" t="s">
        <v>212</v>
      </c>
      <c r="B96" s="57" t="s">
        <v>306</v>
      </c>
      <c r="C96" s="153">
        <v>355</v>
      </c>
      <c r="D96" s="154">
        <v>155</v>
      </c>
      <c r="E96" s="155">
        <v>200</v>
      </c>
      <c r="F96" s="155">
        <v>0</v>
      </c>
      <c r="G96" s="155">
        <v>0</v>
      </c>
      <c r="H96" s="153">
        <v>355</v>
      </c>
      <c r="I96" s="153">
        <v>213</v>
      </c>
      <c r="J96" s="153">
        <v>136</v>
      </c>
      <c r="K96" s="155">
        <v>136</v>
      </c>
      <c r="L96" s="155">
        <v>0</v>
      </c>
      <c r="M96" s="155">
        <v>77</v>
      </c>
      <c r="N96" s="155">
        <v>0</v>
      </c>
      <c r="O96" s="155">
        <v>95</v>
      </c>
      <c r="P96" s="155">
        <v>9</v>
      </c>
      <c r="Q96" s="155">
        <v>0</v>
      </c>
      <c r="R96" s="155">
        <v>38</v>
      </c>
      <c r="S96" s="153">
        <v>219</v>
      </c>
      <c r="T96" s="94">
        <f t="shared" si="58"/>
        <v>0.63849765258215962</v>
      </c>
      <c r="V96" s="63">
        <f t="shared" si="62"/>
        <v>0</v>
      </c>
      <c r="W96" s="63">
        <f t="shared" si="63"/>
        <v>0</v>
      </c>
      <c r="X96" s="63">
        <f t="shared" si="64"/>
        <v>0</v>
      </c>
      <c r="Y96" s="63">
        <f t="shared" si="65"/>
        <v>0</v>
      </c>
      <c r="Z96" s="63">
        <f t="shared" si="66"/>
        <v>0</v>
      </c>
      <c r="AA96" s="63">
        <f t="shared" si="67"/>
        <v>0</v>
      </c>
    </row>
    <row r="97" spans="1:27" s="1" customFormat="1" ht="20.25" customHeight="1" x14ac:dyDescent="0.2">
      <c r="A97" s="56" t="s">
        <v>213</v>
      </c>
      <c r="B97" s="57" t="s">
        <v>307</v>
      </c>
      <c r="C97" s="153">
        <v>266</v>
      </c>
      <c r="D97" s="154">
        <v>194</v>
      </c>
      <c r="E97" s="155">
        <v>72</v>
      </c>
      <c r="F97" s="155">
        <v>0</v>
      </c>
      <c r="G97" s="155">
        <v>0</v>
      </c>
      <c r="H97" s="153">
        <v>266</v>
      </c>
      <c r="I97" s="153">
        <v>106</v>
      </c>
      <c r="J97" s="153">
        <v>48</v>
      </c>
      <c r="K97" s="155">
        <v>48</v>
      </c>
      <c r="L97" s="155">
        <v>0</v>
      </c>
      <c r="M97" s="155">
        <v>58</v>
      </c>
      <c r="N97" s="155">
        <v>0</v>
      </c>
      <c r="O97" s="155">
        <v>47</v>
      </c>
      <c r="P97" s="155">
        <v>33</v>
      </c>
      <c r="Q97" s="155">
        <v>0</v>
      </c>
      <c r="R97" s="155">
        <v>80</v>
      </c>
      <c r="S97" s="153">
        <v>218</v>
      </c>
      <c r="T97" s="94">
        <f t="shared" si="58"/>
        <v>0.45283018867924529</v>
      </c>
      <c r="V97" s="63">
        <f t="shared" si="62"/>
        <v>0</v>
      </c>
      <c r="W97" s="63">
        <f t="shared" si="63"/>
        <v>0</v>
      </c>
      <c r="X97" s="63">
        <f t="shared" si="64"/>
        <v>0</v>
      </c>
      <c r="Y97" s="63">
        <f t="shared" si="65"/>
        <v>0</v>
      </c>
      <c r="Z97" s="63">
        <f t="shared" si="66"/>
        <v>0</v>
      </c>
      <c r="AA97" s="63">
        <f t="shared" si="67"/>
        <v>0</v>
      </c>
    </row>
    <row r="98" spans="1:27" s="22" customFormat="1" ht="20.25" customHeight="1" x14ac:dyDescent="0.2">
      <c r="A98" s="56" t="s">
        <v>214</v>
      </c>
      <c r="B98" s="57" t="s">
        <v>308</v>
      </c>
      <c r="C98" s="153">
        <v>627</v>
      </c>
      <c r="D98" s="154">
        <v>369</v>
      </c>
      <c r="E98" s="155">
        <v>258</v>
      </c>
      <c r="F98" s="155">
        <v>0</v>
      </c>
      <c r="G98" s="155">
        <v>0</v>
      </c>
      <c r="H98" s="153">
        <v>627</v>
      </c>
      <c r="I98" s="153">
        <v>326</v>
      </c>
      <c r="J98" s="153">
        <v>211</v>
      </c>
      <c r="K98" s="155">
        <v>211</v>
      </c>
      <c r="L98" s="155">
        <v>0</v>
      </c>
      <c r="M98" s="155">
        <v>115</v>
      </c>
      <c r="N98" s="155">
        <v>0</v>
      </c>
      <c r="O98" s="155">
        <v>218</v>
      </c>
      <c r="P98" s="155">
        <v>3</v>
      </c>
      <c r="Q98" s="155">
        <v>0</v>
      </c>
      <c r="R98" s="155">
        <v>80</v>
      </c>
      <c r="S98" s="153">
        <v>416</v>
      </c>
      <c r="T98" s="94">
        <f t="shared" si="58"/>
        <v>0.64723926380368102</v>
      </c>
      <c r="V98" s="63">
        <f t="shared" ref="V98:V148" si="69">C98-D98-E98</f>
        <v>0</v>
      </c>
      <c r="W98" s="63">
        <f t="shared" ref="W98:W148" si="70">C98-F98-G98-H98</f>
        <v>0</v>
      </c>
      <c r="X98" s="63">
        <f t="shared" ref="X98:X148" si="71">H98-I98-O98-P98-Q98-R98</f>
        <v>0</v>
      </c>
      <c r="Y98" s="63">
        <f t="shared" ref="Y98:Y148" si="72">I98-J98-M98-N98</f>
        <v>0</v>
      </c>
      <c r="Z98" s="63">
        <f t="shared" ref="Z98:Z148" si="73">J98-K98-L98</f>
        <v>0</v>
      </c>
      <c r="AA98" s="63">
        <f t="shared" ref="AA98:AA148" si="74">S98-M98-N98-O98-P98-Q98-R98</f>
        <v>0</v>
      </c>
    </row>
    <row r="99" spans="1:27" s="22" customFormat="1" x14ac:dyDescent="0.2">
      <c r="A99" s="56" t="s">
        <v>216</v>
      </c>
      <c r="B99" s="57" t="s">
        <v>310</v>
      </c>
      <c r="C99" s="153">
        <v>575</v>
      </c>
      <c r="D99" s="154">
        <v>334</v>
      </c>
      <c r="E99" s="155">
        <v>241</v>
      </c>
      <c r="F99" s="155">
        <v>1</v>
      </c>
      <c r="G99" s="155">
        <v>1</v>
      </c>
      <c r="H99" s="153">
        <v>573</v>
      </c>
      <c r="I99" s="153">
        <v>305</v>
      </c>
      <c r="J99" s="153">
        <v>192</v>
      </c>
      <c r="K99" s="155">
        <v>188</v>
      </c>
      <c r="L99" s="155">
        <v>4</v>
      </c>
      <c r="M99" s="155">
        <v>113</v>
      </c>
      <c r="N99" s="155">
        <v>0</v>
      </c>
      <c r="O99" s="155">
        <v>176</v>
      </c>
      <c r="P99" s="155">
        <v>42</v>
      </c>
      <c r="Q99" s="155">
        <v>0</v>
      </c>
      <c r="R99" s="155">
        <v>50</v>
      </c>
      <c r="S99" s="153">
        <v>381</v>
      </c>
      <c r="T99" s="94">
        <f t="shared" si="58"/>
        <v>0.62950819672131153</v>
      </c>
      <c r="V99" s="63">
        <f t="shared" si="69"/>
        <v>0</v>
      </c>
      <c r="W99" s="63">
        <f t="shared" si="70"/>
        <v>0</v>
      </c>
      <c r="X99" s="63">
        <f t="shared" si="71"/>
        <v>0</v>
      </c>
      <c r="Y99" s="63">
        <f t="shared" si="72"/>
        <v>0</v>
      </c>
      <c r="Z99" s="63">
        <f t="shared" si="73"/>
        <v>0</v>
      </c>
      <c r="AA99" s="63">
        <f t="shared" si="74"/>
        <v>0</v>
      </c>
    </row>
    <row r="100" spans="1:27" s="100" customFormat="1" ht="19.899999999999999" customHeight="1" x14ac:dyDescent="0.2">
      <c r="A100" s="54">
        <v>10</v>
      </c>
      <c r="B100" s="58" t="s">
        <v>238</v>
      </c>
      <c r="C100" s="162">
        <f t="shared" ref="C100:R100" si="75">SUM(C101:C116)</f>
        <v>11978</v>
      </c>
      <c r="D100" s="163">
        <f t="shared" si="75"/>
        <v>7718</v>
      </c>
      <c r="E100" s="164">
        <f t="shared" si="75"/>
        <v>4260</v>
      </c>
      <c r="F100" s="164">
        <f t="shared" si="75"/>
        <v>27</v>
      </c>
      <c r="G100" s="164">
        <f t="shared" si="75"/>
        <v>19</v>
      </c>
      <c r="H100" s="162">
        <f t="shared" si="75"/>
        <v>11932</v>
      </c>
      <c r="I100" s="162">
        <f t="shared" si="75"/>
        <v>7511</v>
      </c>
      <c r="J100" s="162">
        <f t="shared" si="75"/>
        <v>3130</v>
      </c>
      <c r="K100" s="164">
        <f t="shared" si="75"/>
        <v>3098</v>
      </c>
      <c r="L100" s="164">
        <f t="shared" si="75"/>
        <v>32</v>
      </c>
      <c r="M100" s="164">
        <f t="shared" si="75"/>
        <v>4378</v>
      </c>
      <c r="N100" s="164">
        <f t="shared" si="75"/>
        <v>3</v>
      </c>
      <c r="O100" s="164">
        <f t="shared" si="75"/>
        <v>3855</v>
      </c>
      <c r="P100" s="164">
        <f t="shared" si="75"/>
        <v>69</v>
      </c>
      <c r="Q100" s="164">
        <f t="shared" si="75"/>
        <v>1</v>
      </c>
      <c r="R100" s="164">
        <f t="shared" si="75"/>
        <v>496</v>
      </c>
      <c r="S100" s="164">
        <f t="shared" ref="S100" si="76">SUM(M100:R100)</f>
        <v>8802</v>
      </c>
      <c r="T100" s="165">
        <f t="shared" ref="T100:T102" si="77">J100/I100</f>
        <v>0.41672214086007192</v>
      </c>
      <c r="V100" s="63">
        <f t="shared" si="69"/>
        <v>0</v>
      </c>
      <c r="W100" s="63">
        <f t="shared" si="70"/>
        <v>0</v>
      </c>
      <c r="X100" s="63">
        <f t="shared" si="71"/>
        <v>0</v>
      </c>
      <c r="Y100" s="63">
        <f t="shared" si="72"/>
        <v>0</v>
      </c>
      <c r="Z100" s="63">
        <f t="shared" si="73"/>
        <v>0</v>
      </c>
      <c r="AA100" s="63">
        <f t="shared" si="74"/>
        <v>0</v>
      </c>
    </row>
    <row r="101" spans="1:27" s="1" customFormat="1" ht="20.25" customHeight="1" x14ac:dyDescent="0.2">
      <c r="A101" s="56" t="s">
        <v>311</v>
      </c>
      <c r="B101" s="57" t="s">
        <v>159</v>
      </c>
      <c r="C101" s="153">
        <v>16</v>
      </c>
      <c r="D101" s="154"/>
      <c r="E101" s="155">
        <v>16</v>
      </c>
      <c r="F101" s="155"/>
      <c r="G101" s="155"/>
      <c r="H101" s="153">
        <v>16</v>
      </c>
      <c r="I101" s="153">
        <v>16</v>
      </c>
      <c r="J101" s="153">
        <v>16</v>
      </c>
      <c r="K101" s="155">
        <v>16</v>
      </c>
      <c r="L101" s="155">
        <v>0</v>
      </c>
      <c r="M101" s="155"/>
      <c r="N101" s="155">
        <v>0</v>
      </c>
      <c r="O101" s="155">
        <v>0</v>
      </c>
      <c r="P101" s="155">
        <v>0</v>
      </c>
      <c r="Q101" s="155">
        <v>0</v>
      </c>
      <c r="R101" s="155">
        <v>0</v>
      </c>
      <c r="S101" s="153">
        <v>0</v>
      </c>
      <c r="T101" s="94">
        <f t="shared" si="77"/>
        <v>1</v>
      </c>
      <c r="V101" s="63">
        <f t="shared" si="69"/>
        <v>0</v>
      </c>
      <c r="W101" s="63">
        <f t="shared" si="70"/>
        <v>0</v>
      </c>
      <c r="X101" s="63">
        <f t="shared" si="71"/>
        <v>0</v>
      </c>
      <c r="Y101" s="63">
        <f t="shared" si="72"/>
        <v>0</v>
      </c>
      <c r="Z101" s="63">
        <f t="shared" si="73"/>
        <v>0</v>
      </c>
      <c r="AA101" s="63">
        <f t="shared" si="74"/>
        <v>0</v>
      </c>
    </row>
    <row r="102" spans="1:27" s="1" customFormat="1" ht="20.25" customHeight="1" x14ac:dyDescent="0.2">
      <c r="A102" s="56" t="s">
        <v>312</v>
      </c>
      <c r="B102" s="57" t="s">
        <v>155</v>
      </c>
      <c r="C102" s="153">
        <v>961</v>
      </c>
      <c r="D102" s="154">
        <v>659</v>
      </c>
      <c r="E102" s="155">
        <v>302</v>
      </c>
      <c r="F102" s="155">
        <v>10</v>
      </c>
      <c r="G102" s="155">
        <v>2</v>
      </c>
      <c r="H102" s="153">
        <v>949</v>
      </c>
      <c r="I102" s="153">
        <v>526</v>
      </c>
      <c r="J102" s="153">
        <v>279</v>
      </c>
      <c r="K102" s="155">
        <v>277</v>
      </c>
      <c r="L102" s="155">
        <v>2</v>
      </c>
      <c r="M102" s="155">
        <v>246</v>
      </c>
      <c r="N102" s="155">
        <v>1</v>
      </c>
      <c r="O102" s="155">
        <v>385</v>
      </c>
      <c r="P102" s="155">
        <v>8</v>
      </c>
      <c r="Q102" s="155">
        <v>0</v>
      </c>
      <c r="R102" s="155">
        <v>30</v>
      </c>
      <c r="S102" s="153">
        <v>670</v>
      </c>
      <c r="T102" s="94">
        <f t="shared" si="77"/>
        <v>0.53041825095057038</v>
      </c>
      <c r="V102" s="63">
        <f t="shared" si="69"/>
        <v>0</v>
      </c>
      <c r="W102" s="63">
        <f t="shared" si="70"/>
        <v>0</v>
      </c>
      <c r="X102" s="63">
        <f t="shared" si="71"/>
        <v>0</v>
      </c>
      <c r="Y102" s="63">
        <f t="shared" si="72"/>
        <v>0</v>
      </c>
      <c r="Z102" s="63">
        <f t="shared" si="73"/>
        <v>0</v>
      </c>
      <c r="AA102" s="63">
        <f t="shared" si="74"/>
        <v>0</v>
      </c>
    </row>
    <row r="103" spans="1:27" s="1" customFormat="1" ht="20.25" customHeight="1" x14ac:dyDescent="0.2">
      <c r="A103" s="56" t="s">
        <v>313</v>
      </c>
      <c r="B103" s="57" t="s">
        <v>156</v>
      </c>
      <c r="C103" s="153">
        <v>804</v>
      </c>
      <c r="D103" s="154">
        <v>432</v>
      </c>
      <c r="E103" s="155">
        <v>372</v>
      </c>
      <c r="F103" s="155">
        <v>8</v>
      </c>
      <c r="G103" s="155">
        <v>0</v>
      </c>
      <c r="H103" s="153">
        <v>796</v>
      </c>
      <c r="I103" s="153">
        <v>568</v>
      </c>
      <c r="J103" s="153">
        <v>257</v>
      </c>
      <c r="K103" s="155">
        <v>255</v>
      </c>
      <c r="L103" s="155">
        <v>2</v>
      </c>
      <c r="M103" s="155">
        <v>311</v>
      </c>
      <c r="N103" s="155">
        <v>0</v>
      </c>
      <c r="O103" s="155">
        <v>206</v>
      </c>
      <c r="P103" s="155">
        <v>0</v>
      </c>
      <c r="Q103" s="155">
        <v>0</v>
      </c>
      <c r="R103" s="155">
        <v>22</v>
      </c>
      <c r="S103" s="153">
        <v>539</v>
      </c>
      <c r="T103" s="94">
        <f t="shared" ref="T103:T116" si="78">J103/I103</f>
        <v>0.45246478873239437</v>
      </c>
      <c r="V103" s="63">
        <f t="shared" ref="V103:V116" si="79">C103-D103-E103</f>
        <v>0</v>
      </c>
      <c r="W103" s="63">
        <f t="shared" ref="W103:W116" si="80">C103-F103-G103-H103</f>
        <v>0</v>
      </c>
      <c r="X103" s="63">
        <f t="shared" ref="X103:X116" si="81">H103-I103-O103-P103-Q103-R103</f>
        <v>0</v>
      </c>
      <c r="Y103" s="63">
        <f t="shared" ref="Y103:Y116" si="82">I103-J103-M103-N103</f>
        <v>0</v>
      </c>
      <c r="Z103" s="63">
        <f t="shared" ref="Z103:Z116" si="83">J103-K103-L103</f>
        <v>0</v>
      </c>
      <c r="AA103" s="63">
        <f t="shared" ref="AA103:AA116" si="84">S103-M103-N103-O103-P103-Q103-R103</f>
        <v>0</v>
      </c>
    </row>
    <row r="104" spans="1:27" s="1" customFormat="1" ht="20.25" customHeight="1" x14ac:dyDescent="0.2">
      <c r="A104" s="56" t="s">
        <v>314</v>
      </c>
      <c r="B104" s="57" t="s">
        <v>224</v>
      </c>
      <c r="C104" s="153">
        <v>875</v>
      </c>
      <c r="D104" s="154">
        <v>669</v>
      </c>
      <c r="E104" s="155">
        <v>206</v>
      </c>
      <c r="F104" s="155">
        <v>4</v>
      </c>
      <c r="G104" s="155">
        <v>1</v>
      </c>
      <c r="H104" s="153">
        <v>870</v>
      </c>
      <c r="I104" s="153">
        <v>559</v>
      </c>
      <c r="J104" s="153">
        <v>190</v>
      </c>
      <c r="K104" s="155">
        <v>188</v>
      </c>
      <c r="L104" s="155">
        <v>2</v>
      </c>
      <c r="M104" s="155">
        <v>369</v>
      </c>
      <c r="N104" s="155">
        <v>0</v>
      </c>
      <c r="O104" s="155">
        <v>283</v>
      </c>
      <c r="P104" s="155">
        <v>3</v>
      </c>
      <c r="Q104" s="155"/>
      <c r="R104" s="155">
        <v>25</v>
      </c>
      <c r="S104" s="153">
        <v>680</v>
      </c>
      <c r="T104" s="94">
        <f t="shared" si="78"/>
        <v>0.33989266547406083</v>
      </c>
      <c r="V104" s="63">
        <f t="shared" si="79"/>
        <v>0</v>
      </c>
      <c r="W104" s="63">
        <f t="shared" si="80"/>
        <v>0</v>
      </c>
      <c r="X104" s="63">
        <f t="shared" si="81"/>
        <v>0</v>
      </c>
      <c r="Y104" s="63">
        <f t="shared" si="82"/>
        <v>0</v>
      </c>
      <c r="Z104" s="63">
        <f t="shared" si="83"/>
        <v>0</v>
      </c>
      <c r="AA104" s="63">
        <f t="shared" si="84"/>
        <v>0</v>
      </c>
    </row>
    <row r="105" spans="1:27" s="1" customFormat="1" ht="20.25" customHeight="1" x14ac:dyDescent="0.2">
      <c r="A105" s="56" t="s">
        <v>315</v>
      </c>
      <c r="B105" s="57" t="s">
        <v>362</v>
      </c>
      <c r="C105" s="153">
        <v>994</v>
      </c>
      <c r="D105" s="154">
        <v>600</v>
      </c>
      <c r="E105" s="155">
        <v>394</v>
      </c>
      <c r="F105" s="155">
        <v>1</v>
      </c>
      <c r="G105" s="155">
        <v>5</v>
      </c>
      <c r="H105" s="153">
        <v>988</v>
      </c>
      <c r="I105" s="153">
        <v>656</v>
      </c>
      <c r="J105" s="153">
        <v>290</v>
      </c>
      <c r="K105" s="155">
        <v>284</v>
      </c>
      <c r="L105" s="155">
        <v>6</v>
      </c>
      <c r="M105" s="155">
        <v>365</v>
      </c>
      <c r="N105" s="155">
        <v>1</v>
      </c>
      <c r="O105" s="155">
        <v>289</v>
      </c>
      <c r="P105" s="155">
        <v>1</v>
      </c>
      <c r="Q105" s="155">
        <v>0</v>
      </c>
      <c r="R105" s="155">
        <v>42</v>
      </c>
      <c r="S105" s="153">
        <v>698</v>
      </c>
      <c r="T105" s="94">
        <f t="shared" si="78"/>
        <v>0.44207317073170732</v>
      </c>
      <c r="V105" s="63">
        <f t="shared" si="79"/>
        <v>0</v>
      </c>
      <c r="W105" s="63">
        <f t="shared" si="80"/>
        <v>0</v>
      </c>
      <c r="X105" s="63">
        <f t="shared" si="81"/>
        <v>0</v>
      </c>
      <c r="Y105" s="63">
        <f t="shared" si="82"/>
        <v>0</v>
      </c>
      <c r="Z105" s="63">
        <f t="shared" si="83"/>
        <v>0</v>
      </c>
      <c r="AA105" s="63">
        <f t="shared" si="84"/>
        <v>0</v>
      </c>
    </row>
    <row r="106" spans="1:27" s="1" customFormat="1" ht="20.25" customHeight="1" x14ac:dyDescent="0.2">
      <c r="A106" s="56" t="s">
        <v>316</v>
      </c>
      <c r="B106" s="57" t="s">
        <v>158</v>
      </c>
      <c r="C106" s="153">
        <v>947</v>
      </c>
      <c r="D106" s="154">
        <v>555</v>
      </c>
      <c r="E106" s="155">
        <v>392</v>
      </c>
      <c r="F106" s="155">
        <v>0</v>
      </c>
      <c r="G106" s="155">
        <v>0</v>
      </c>
      <c r="H106" s="153">
        <v>947</v>
      </c>
      <c r="I106" s="153">
        <v>511</v>
      </c>
      <c r="J106" s="153">
        <v>244</v>
      </c>
      <c r="K106" s="155">
        <v>237</v>
      </c>
      <c r="L106" s="155">
        <v>7</v>
      </c>
      <c r="M106" s="155">
        <v>267</v>
      </c>
      <c r="N106" s="155">
        <v>0</v>
      </c>
      <c r="O106" s="155">
        <v>388</v>
      </c>
      <c r="P106" s="155">
        <v>7</v>
      </c>
      <c r="Q106" s="155">
        <v>0</v>
      </c>
      <c r="R106" s="155">
        <v>41</v>
      </c>
      <c r="S106" s="153">
        <v>703</v>
      </c>
      <c r="T106" s="94">
        <f t="shared" si="78"/>
        <v>0.47749510763209391</v>
      </c>
      <c r="V106" s="63">
        <f t="shared" si="79"/>
        <v>0</v>
      </c>
      <c r="W106" s="63">
        <f t="shared" si="80"/>
        <v>0</v>
      </c>
      <c r="X106" s="63">
        <f t="shared" si="81"/>
        <v>0</v>
      </c>
      <c r="Y106" s="63">
        <f t="shared" si="82"/>
        <v>0</v>
      </c>
      <c r="Z106" s="63">
        <f t="shared" si="83"/>
        <v>0</v>
      </c>
      <c r="AA106" s="63">
        <f t="shared" si="84"/>
        <v>0</v>
      </c>
    </row>
    <row r="107" spans="1:27" s="1" customFormat="1" ht="20.25" customHeight="1" x14ac:dyDescent="0.2">
      <c r="A107" s="56" t="s">
        <v>317</v>
      </c>
      <c r="B107" s="57" t="s">
        <v>222</v>
      </c>
      <c r="C107" s="153">
        <v>675</v>
      </c>
      <c r="D107" s="154">
        <v>380</v>
      </c>
      <c r="E107" s="155">
        <v>295</v>
      </c>
      <c r="F107" s="155">
        <v>0</v>
      </c>
      <c r="G107" s="155">
        <v>0</v>
      </c>
      <c r="H107" s="153">
        <v>675</v>
      </c>
      <c r="I107" s="153">
        <v>461</v>
      </c>
      <c r="J107" s="153">
        <v>238</v>
      </c>
      <c r="K107" s="155">
        <v>238</v>
      </c>
      <c r="L107" s="155">
        <v>0</v>
      </c>
      <c r="M107" s="155">
        <v>223</v>
      </c>
      <c r="N107" s="155">
        <v>0</v>
      </c>
      <c r="O107" s="155">
        <v>148</v>
      </c>
      <c r="P107" s="155">
        <v>0</v>
      </c>
      <c r="Q107" s="155">
        <v>0</v>
      </c>
      <c r="R107" s="155">
        <v>66</v>
      </c>
      <c r="S107" s="153">
        <v>437</v>
      </c>
      <c r="T107" s="94">
        <f t="shared" si="78"/>
        <v>0.51626898047722347</v>
      </c>
      <c r="V107" s="63">
        <f t="shared" si="79"/>
        <v>0</v>
      </c>
      <c r="W107" s="63">
        <f t="shared" si="80"/>
        <v>0</v>
      </c>
      <c r="X107" s="63">
        <f t="shared" si="81"/>
        <v>0</v>
      </c>
      <c r="Y107" s="63">
        <f t="shared" si="82"/>
        <v>0</v>
      </c>
      <c r="Z107" s="63">
        <f t="shared" si="83"/>
        <v>0</v>
      </c>
      <c r="AA107" s="63">
        <f t="shared" si="84"/>
        <v>0</v>
      </c>
    </row>
    <row r="108" spans="1:27" s="1" customFormat="1" ht="20.25" customHeight="1" x14ac:dyDescent="0.2">
      <c r="A108" s="56" t="s">
        <v>318</v>
      </c>
      <c r="B108" s="57" t="s">
        <v>172</v>
      </c>
      <c r="C108" s="153">
        <v>725</v>
      </c>
      <c r="D108" s="154">
        <v>386</v>
      </c>
      <c r="E108" s="155">
        <v>339</v>
      </c>
      <c r="F108" s="155">
        <v>0</v>
      </c>
      <c r="G108" s="155">
        <v>0</v>
      </c>
      <c r="H108" s="153">
        <v>725</v>
      </c>
      <c r="I108" s="153">
        <v>528</v>
      </c>
      <c r="J108" s="153">
        <v>245</v>
      </c>
      <c r="K108" s="155">
        <v>245</v>
      </c>
      <c r="L108" s="155">
        <v>0</v>
      </c>
      <c r="M108" s="155">
        <v>283</v>
      </c>
      <c r="N108" s="155">
        <v>0</v>
      </c>
      <c r="O108" s="155">
        <v>166</v>
      </c>
      <c r="P108" s="155">
        <v>11</v>
      </c>
      <c r="Q108" s="155">
        <v>0</v>
      </c>
      <c r="R108" s="155">
        <v>20</v>
      </c>
      <c r="S108" s="153">
        <v>480</v>
      </c>
      <c r="T108" s="94">
        <f t="shared" si="78"/>
        <v>0.46401515151515149</v>
      </c>
      <c r="V108" s="63">
        <f t="shared" si="79"/>
        <v>0</v>
      </c>
      <c r="W108" s="63">
        <f t="shared" si="80"/>
        <v>0</v>
      </c>
      <c r="X108" s="63">
        <f t="shared" si="81"/>
        <v>0</v>
      </c>
      <c r="Y108" s="63">
        <f t="shared" si="82"/>
        <v>0</v>
      </c>
      <c r="Z108" s="63">
        <f t="shared" si="83"/>
        <v>0</v>
      </c>
      <c r="AA108" s="63">
        <f t="shared" si="84"/>
        <v>0</v>
      </c>
    </row>
    <row r="109" spans="1:27" s="1" customFormat="1" ht="20.25" customHeight="1" x14ac:dyDescent="0.2">
      <c r="A109" s="56" t="s">
        <v>319</v>
      </c>
      <c r="B109" s="57" t="s">
        <v>161</v>
      </c>
      <c r="C109" s="153">
        <v>245</v>
      </c>
      <c r="D109" s="154">
        <v>230</v>
      </c>
      <c r="E109" s="155">
        <v>15</v>
      </c>
      <c r="F109" s="155">
        <v>1</v>
      </c>
      <c r="G109" s="155">
        <v>0</v>
      </c>
      <c r="H109" s="153">
        <v>244</v>
      </c>
      <c r="I109" s="153">
        <v>40</v>
      </c>
      <c r="J109" s="153">
        <v>40</v>
      </c>
      <c r="K109" s="155">
        <v>39</v>
      </c>
      <c r="L109" s="155">
        <v>1</v>
      </c>
      <c r="M109" s="155">
        <v>0</v>
      </c>
      <c r="N109" s="155">
        <v>0</v>
      </c>
      <c r="O109" s="155">
        <v>204</v>
      </c>
      <c r="P109" s="155">
        <v>0</v>
      </c>
      <c r="Q109" s="155">
        <v>0</v>
      </c>
      <c r="R109" s="155">
        <v>0</v>
      </c>
      <c r="S109" s="153">
        <v>204</v>
      </c>
      <c r="T109" s="94">
        <f t="shared" si="78"/>
        <v>1</v>
      </c>
      <c r="V109" s="63">
        <f t="shared" si="79"/>
        <v>0</v>
      </c>
      <c r="W109" s="63">
        <f t="shared" si="80"/>
        <v>0</v>
      </c>
      <c r="X109" s="63">
        <f t="shared" si="81"/>
        <v>0</v>
      </c>
      <c r="Y109" s="63">
        <f t="shared" si="82"/>
        <v>0</v>
      </c>
      <c r="Z109" s="63">
        <f t="shared" si="83"/>
        <v>0</v>
      </c>
      <c r="AA109" s="63">
        <f t="shared" si="84"/>
        <v>0</v>
      </c>
    </row>
    <row r="110" spans="1:27" s="1" customFormat="1" ht="20.25" customHeight="1" x14ac:dyDescent="0.2">
      <c r="A110" s="56" t="s">
        <v>320</v>
      </c>
      <c r="B110" s="57" t="s">
        <v>160</v>
      </c>
      <c r="C110" s="153">
        <v>1384</v>
      </c>
      <c r="D110" s="154">
        <v>993</v>
      </c>
      <c r="E110" s="155">
        <v>391</v>
      </c>
      <c r="F110" s="155">
        <v>0</v>
      </c>
      <c r="G110" s="155">
        <v>5</v>
      </c>
      <c r="H110" s="153">
        <v>1379</v>
      </c>
      <c r="I110" s="153">
        <v>757</v>
      </c>
      <c r="J110" s="153">
        <v>290</v>
      </c>
      <c r="K110" s="155">
        <v>290</v>
      </c>
      <c r="L110" s="155">
        <v>0</v>
      </c>
      <c r="M110" s="155">
        <v>467</v>
      </c>
      <c r="N110" s="155">
        <v>0</v>
      </c>
      <c r="O110" s="155">
        <v>613</v>
      </c>
      <c r="P110" s="155">
        <v>6</v>
      </c>
      <c r="Q110" s="155">
        <v>1</v>
      </c>
      <c r="R110" s="155">
        <v>2</v>
      </c>
      <c r="S110" s="153">
        <v>1089</v>
      </c>
      <c r="T110" s="94">
        <f t="shared" si="78"/>
        <v>0.38309114927344784</v>
      </c>
      <c r="V110" s="63">
        <f t="shared" si="79"/>
        <v>0</v>
      </c>
      <c r="W110" s="63">
        <f t="shared" si="80"/>
        <v>0</v>
      </c>
      <c r="X110" s="63">
        <f t="shared" si="81"/>
        <v>0</v>
      </c>
      <c r="Y110" s="63">
        <f t="shared" si="82"/>
        <v>0</v>
      </c>
      <c r="Z110" s="63">
        <f t="shared" si="83"/>
        <v>0</v>
      </c>
      <c r="AA110" s="63">
        <f t="shared" si="84"/>
        <v>0</v>
      </c>
    </row>
    <row r="111" spans="1:27" s="1" customFormat="1" ht="20.25" customHeight="1" x14ac:dyDescent="0.2">
      <c r="A111" s="56" t="s">
        <v>321</v>
      </c>
      <c r="B111" s="57" t="s">
        <v>175</v>
      </c>
      <c r="C111" s="153">
        <v>1236</v>
      </c>
      <c r="D111" s="154">
        <v>788</v>
      </c>
      <c r="E111" s="155">
        <v>448</v>
      </c>
      <c r="F111" s="155">
        <v>2</v>
      </c>
      <c r="G111" s="155">
        <v>3</v>
      </c>
      <c r="H111" s="153">
        <v>1231</v>
      </c>
      <c r="I111" s="153">
        <v>794</v>
      </c>
      <c r="J111" s="153">
        <v>334</v>
      </c>
      <c r="K111" s="155">
        <v>329</v>
      </c>
      <c r="L111" s="155">
        <v>5</v>
      </c>
      <c r="M111" s="155">
        <v>459</v>
      </c>
      <c r="N111" s="155">
        <v>1</v>
      </c>
      <c r="O111" s="155">
        <v>416</v>
      </c>
      <c r="P111" s="155">
        <v>5</v>
      </c>
      <c r="Q111" s="155">
        <v>0</v>
      </c>
      <c r="R111" s="155">
        <v>16</v>
      </c>
      <c r="S111" s="153">
        <v>897</v>
      </c>
      <c r="T111" s="94">
        <f t="shared" si="78"/>
        <v>0.42065491183879095</v>
      </c>
      <c r="V111" s="63">
        <f t="shared" si="79"/>
        <v>0</v>
      </c>
      <c r="W111" s="63">
        <f t="shared" si="80"/>
        <v>0</v>
      </c>
      <c r="X111" s="63">
        <f t="shared" si="81"/>
        <v>0</v>
      </c>
      <c r="Y111" s="63">
        <f t="shared" si="82"/>
        <v>0</v>
      </c>
      <c r="Z111" s="63">
        <f t="shared" si="83"/>
        <v>0</v>
      </c>
      <c r="AA111" s="63">
        <f t="shared" si="84"/>
        <v>0</v>
      </c>
    </row>
    <row r="112" spans="1:27" s="1" customFormat="1" ht="20.25" customHeight="1" x14ac:dyDescent="0.2">
      <c r="A112" s="56" t="s">
        <v>322</v>
      </c>
      <c r="B112" s="57" t="s">
        <v>173</v>
      </c>
      <c r="C112" s="153">
        <v>668</v>
      </c>
      <c r="D112" s="154">
        <v>467</v>
      </c>
      <c r="E112" s="155">
        <v>201</v>
      </c>
      <c r="F112" s="155">
        <v>0</v>
      </c>
      <c r="G112" s="155">
        <v>0</v>
      </c>
      <c r="H112" s="153">
        <v>668</v>
      </c>
      <c r="I112" s="153">
        <v>484</v>
      </c>
      <c r="J112" s="153">
        <v>183</v>
      </c>
      <c r="K112" s="155">
        <v>180</v>
      </c>
      <c r="L112" s="155">
        <v>3</v>
      </c>
      <c r="M112" s="155">
        <v>301</v>
      </c>
      <c r="N112" s="155">
        <v>0</v>
      </c>
      <c r="O112" s="155">
        <v>184</v>
      </c>
      <c r="P112" s="155">
        <v>0</v>
      </c>
      <c r="Q112" s="155">
        <v>0</v>
      </c>
      <c r="R112" s="155">
        <v>0</v>
      </c>
      <c r="S112" s="153">
        <v>485</v>
      </c>
      <c r="T112" s="94">
        <f t="shared" si="78"/>
        <v>0.37809917355371903</v>
      </c>
      <c r="V112" s="63">
        <f t="shared" si="79"/>
        <v>0</v>
      </c>
      <c r="W112" s="63">
        <f t="shared" si="80"/>
        <v>0</v>
      </c>
      <c r="X112" s="63">
        <f t="shared" si="81"/>
        <v>0</v>
      </c>
      <c r="Y112" s="63">
        <f t="shared" si="82"/>
        <v>0</v>
      </c>
      <c r="Z112" s="63">
        <f t="shared" si="83"/>
        <v>0</v>
      </c>
      <c r="AA112" s="63">
        <f t="shared" si="84"/>
        <v>0</v>
      </c>
    </row>
    <row r="113" spans="1:27" s="1" customFormat="1" ht="20.25" customHeight="1" x14ac:dyDescent="0.2">
      <c r="A113" s="56" t="s">
        <v>323</v>
      </c>
      <c r="B113" s="57" t="s">
        <v>178</v>
      </c>
      <c r="C113" s="153">
        <v>964</v>
      </c>
      <c r="D113" s="154">
        <v>632</v>
      </c>
      <c r="E113" s="155">
        <v>332</v>
      </c>
      <c r="F113" s="155">
        <v>0</v>
      </c>
      <c r="G113" s="155">
        <v>0</v>
      </c>
      <c r="H113" s="153">
        <v>964</v>
      </c>
      <c r="I113" s="153">
        <v>628</v>
      </c>
      <c r="J113" s="153">
        <v>228</v>
      </c>
      <c r="K113" s="155">
        <v>225</v>
      </c>
      <c r="L113" s="155">
        <v>3</v>
      </c>
      <c r="M113" s="155">
        <v>400</v>
      </c>
      <c r="N113" s="155">
        <v>0</v>
      </c>
      <c r="O113" s="155">
        <v>332</v>
      </c>
      <c r="P113" s="155">
        <v>4</v>
      </c>
      <c r="Q113" s="155">
        <v>0</v>
      </c>
      <c r="R113" s="155">
        <v>0</v>
      </c>
      <c r="S113" s="153">
        <v>736</v>
      </c>
      <c r="T113" s="94">
        <f t="shared" si="78"/>
        <v>0.36305732484076431</v>
      </c>
      <c r="V113" s="63">
        <f t="shared" si="79"/>
        <v>0</v>
      </c>
      <c r="W113" s="63">
        <f t="shared" si="80"/>
        <v>0</v>
      </c>
      <c r="X113" s="63">
        <f t="shared" si="81"/>
        <v>0</v>
      </c>
      <c r="Y113" s="63">
        <f t="shared" si="82"/>
        <v>0</v>
      </c>
      <c r="Z113" s="63">
        <f t="shared" si="83"/>
        <v>0</v>
      </c>
      <c r="AA113" s="63">
        <f t="shared" si="84"/>
        <v>0</v>
      </c>
    </row>
    <row r="114" spans="1:27" s="1" customFormat="1" ht="20.25" customHeight="1" x14ac:dyDescent="0.2">
      <c r="A114" s="56" t="s">
        <v>324</v>
      </c>
      <c r="B114" s="57" t="s">
        <v>154</v>
      </c>
      <c r="C114" s="153">
        <v>575</v>
      </c>
      <c r="D114" s="154">
        <v>408</v>
      </c>
      <c r="E114" s="155">
        <v>167</v>
      </c>
      <c r="F114" s="155">
        <v>0</v>
      </c>
      <c r="G114" s="155">
        <v>2</v>
      </c>
      <c r="H114" s="153">
        <v>573</v>
      </c>
      <c r="I114" s="153">
        <v>282</v>
      </c>
      <c r="J114" s="153">
        <v>76</v>
      </c>
      <c r="K114" s="155">
        <v>75</v>
      </c>
      <c r="L114" s="155">
        <v>1</v>
      </c>
      <c r="M114" s="155">
        <v>206</v>
      </c>
      <c r="N114" s="155">
        <v>0</v>
      </c>
      <c r="O114" s="155">
        <v>167</v>
      </c>
      <c r="P114" s="155">
        <v>10</v>
      </c>
      <c r="Q114" s="155">
        <v>0</v>
      </c>
      <c r="R114" s="155">
        <v>114</v>
      </c>
      <c r="S114" s="153">
        <v>497</v>
      </c>
      <c r="T114" s="94">
        <f t="shared" si="78"/>
        <v>0.26950354609929078</v>
      </c>
      <c r="V114" s="63">
        <f t="shared" si="79"/>
        <v>0</v>
      </c>
      <c r="W114" s="63">
        <f t="shared" si="80"/>
        <v>0</v>
      </c>
      <c r="X114" s="63">
        <f t="shared" si="81"/>
        <v>0</v>
      </c>
      <c r="Y114" s="63">
        <f t="shared" si="82"/>
        <v>0</v>
      </c>
      <c r="Z114" s="63">
        <f t="shared" si="83"/>
        <v>0</v>
      </c>
      <c r="AA114" s="63">
        <f t="shared" si="84"/>
        <v>0</v>
      </c>
    </row>
    <row r="115" spans="1:27" s="1" customFormat="1" ht="20.25" customHeight="1" x14ac:dyDescent="0.2">
      <c r="A115" s="56" t="s">
        <v>325</v>
      </c>
      <c r="B115" s="57" t="s">
        <v>363</v>
      </c>
      <c r="C115" s="153">
        <v>368</v>
      </c>
      <c r="D115" s="154">
        <v>199</v>
      </c>
      <c r="E115" s="155">
        <v>169</v>
      </c>
      <c r="F115" s="155">
        <v>1</v>
      </c>
      <c r="G115" s="155">
        <v>0</v>
      </c>
      <c r="H115" s="153">
        <v>367</v>
      </c>
      <c r="I115" s="153">
        <v>303</v>
      </c>
      <c r="J115" s="153">
        <v>102</v>
      </c>
      <c r="K115" s="155">
        <v>102</v>
      </c>
      <c r="L115" s="155">
        <v>0</v>
      </c>
      <c r="M115" s="155">
        <v>201</v>
      </c>
      <c r="N115" s="155">
        <v>0</v>
      </c>
      <c r="O115" s="155">
        <v>14</v>
      </c>
      <c r="P115" s="155">
        <v>5</v>
      </c>
      <c r="Q115" s="155">
        <v>0</v>
      </c>
      <c r="R115" s="155">
        <v>45</v>
      </c>
      <c r="S115" s="153">
        <v>265</v>
      </c>
      <c r="T115" s="94">
        <f t="shared" si="78"/>
        <v>0.33663366336633666</v>
      </c>
      <c r="V115" s="63">
        <f t="shared" si="79"/>
        <v>0</v>
      </c>
      <c r="W115" s="63">
        <f t="shared" si="80"/>
        <v>0</v>
      </c>
      <c r="X115" s="63">
        <f t="shared" si="81"/>
        <v>0</v>
      </c>
      <c r="Y115" s="63">
        <f t="shared" si="82"/>
        <v>0</v>
      </c>
      <c r="Z115" s="63">
        <f t="shared" si="83"/>
        <v>0</v>
      </c>
      <c r="AA115" s="63">
        <f t="shared" si="84"/>
        <v>0</v>
      </c>
    </row>
    <row r="116" spans="1:27" s="1" customFormat="1" ht="20.25" customHeight="1" x14ac:dyDescent="0.2">
      <c r="A116" s="56" t="s">
        <v>326</v>
      </c>
      <c r="B116" s="57" t="s">
        <v>266</v>
      </c>
      <c r="C116" s="153">
        <v>541</v>
      </c>
      <c r="D116" s="154">
        <v>320</v>
      </c>
      <c r="E116" s="155">
        <v>221</v>
      </c>
      <c r="F116" s="155">
        <v>0</v>
      </c>
      <c r="G116" s="155">
        <v>1</v>
      </c>
      <c r="H116" s="153">
        <v>540</v>
      </c>
      <c r="I116" s="153">
        <v>398</v>
      </c>
      <c r="J116" s="153">
        <v>118</v>
      </c>
      <c r="K116" s="155">
        <v>118</v>
      </c>
      <c r="L116" s="155">
        <v>0</v>
      </c>
      <c r="M116" s="155">
        <v>280</v>
      </c>
      <c r="N116" s="155">
        <v>0</v>
      </c>
      <c r="O116" s="155">
        <v>60</v>
      </c>
      <c r="P116" s="155">
        <v>9</v>
      </c>
      <c r="Q116" s="155">
        <v>0</v>
      </c>
      <c r="R116" s="155">
        <v>73</v>
      </c>
      <c r="S116" s="153">
        <v>422</v>
      </c>
      <c r="T116" s="94">
        <f t="shared" si="78"/>
        <v>0.29648241206030151</v>
      </c>
      <c r="V116" s="63">
        <f t="shared" si="79"/>
        <v>0</v>
      </c>
      <c r="W116" s="63">
        <f t="shared" si="80"/>
        <v>0</v>
      </c>
      <c r="X116" s="63">
        <f t="shared" si="81"/>
        <v>0</v>
      </c>
      <c r="Y116" s="63">
        <f t="shared" si="82"/>
        <v>0</v>
      </c>
      <c r="Z116" s="63">
        <f t="shared" si="83"/>
        <v>0</v>
      </c>
      <c r="AA116" s="63">
        <f t="shared" si="84"/>
        <v>0</v>
      </c>
    </row>
    <row r="117" spans="1:27" s="100" customFormat="1" ht="19.899999999999999" customHeight="1" x14ac:dyDescent="0.2">
      <c r="A117" s="54">
        <v>11</v>
      </c>
      <c r="B117" s="58" t="s">
        <v>239</v>
      </c>
      <c r="C117" s="162">
        <f t="shared" ref="C117:R117" si="85">SUM(C118:C130)</f>
        <v>10431</v>
      </c>
      <c r="D117" s="163">
        <f t="shared" si="85"/>
        <v>6633</v>
      </c>
      <c r="E117" s="164">
        <f t="shared" si="85"/>
        <v>3798</v>
      </c>
      <c r="F117" s="164">
        <f t="shared" si="85"/>
        <v>6</v>
      </c>
      <c r="G117" s="164">
        <f t="shared" si="85"/>
        <v>8</v>
      </c>
      <c r="H117" s="162">
        <f t="shared" si="85"/>
        <v>10417</v>
      </c>
      <c r="I117" s="162">
        <f t="shared" si="85"/>
        <v>6237</v>
      </c>
      <c r="J117" s="162">
        <f t="shared" si="85"/>
        <v>2799</v>
      </c>
      <c r="K117" s="164">
        <f t="shared" si="85"/>
        <v>2749</v>
      </c>
      <c r="L117" s="164">
        <f t="shared" si="85"/>
        <v>50</v>
      </c>
      <c r="M117" s="164">
        <f t="shared" si="85"/>
        <v>3430</v>
      </c>
      <c r="N117" s="164">
        <f t="shared" si="85"/>
        <v>8</v>
      </c>
      <c r="O117" s="164">
        <f t="shared" si="85"/>
        <v>3682</v>
      </c>
      <c r="P117" s="164">
        <f t="shared" si="85"/>
        <v>92</v>
      </c>
      <c r="Q117" s="164">
        <f t="shared" si="85"/>
        <v>3</v>
      </c>
      <c r="R117" s="164">
        <f t="shared" si="85"/>
        <v>403</v>
      </c>
      <c r="S117" s="164">
        <f t="shared" ref="S117" si="86">SUM(M117:R117)</f>
        <v>7618</v>
      </c>
      <c r="T117" s="165">
        <f t="shared" ref="T117:T118" si="87">J117/I117</f>
        <v>0.44877344877344877</v>
      </c>
      <c r="V117" s="63">
        <f t="shared" si="69"/>
        <v>0</v>
      </c>
      <c r="W117" s="63">
        <f t="shared" si="70"/>
        <v>0</v>
      </c>
      <c r="X117" s="63">
        <f t="shared" si="71"/>
        <v>0</v>
      </c>
      <c r="Y117" s="63">
        <f t="shared" si="72"/>
        <v>0</v>
      </c>
      <c r="Z117" s="63">
        <f t="shared" si="73"/>
        <v>0</v>
      </c>
      <c r="AA117" s="63">
        <f t="shared" si="74"/>
        <v>0</v>
      </c>
    </row>
    <row r="118" spans="1:27" s="1" customFormat="1" ht="20.25" customHeight="1" x14ac:dyDescent="0.2">
      <c r="A118" s="56" t="s">
        <v>327</v>
      </c>
      <c r="B118" s="57" t="s">
        <v>151</v>
      </c>
      <c r="C118" s="153">
        <v>8</v>
      </c>
      <c r="D118" s="154">
        <v>0</v>
      </c>
      <c r="E118" s="155">
        <v>8</v>
      </c>
      <c r="F118" s="155">
        <v>0</v>
      </c>
      <c r="G118" s="155">
        <v>0</v>
      </c>
      <c r="H118" s="153">
        <v>8</v>
      </c>
      <c r="I118" s="153">
        <v>8</v>
      </c>
      <c r="J118" s="153">
        <v>8</v>
      </c>
      <c r="K118" s="155">
        <v>8</v>
      </c>
      <c r="L118" s="155">
        <v>0</v>
      </c>
      <c r="M118" s="155">
        <v>0</v>
      </c>
      <c r="N118" s="155">
        <v>0</v>
      </c>
      <c r="O118" s="155">
        <v>0</v>
      </c>
      <c r="P118" s="155">
        <v>0</v>
      </c>
      <c r="Q118" s="155">
        <v>0</v>
      </c>
      <c r="R118" s="155">
        <v>0</v>
      </c>
      <c r="S118" s="153">
        <v>0</v>
      </c>
      <c r="T118" s="94">
        <f t="shared" si="87"/>
        <v>1</v>
      </c>
      <c r="V118" s="63">
        <f t="shared" si="69"/>
        <v>0</v>
      </c>
      <c r="W118" s="63">
        <f t="shared" si="70"/>
        <v>0</v>
      </c>
      <c r="X118" s="63">
        <f t="shared" si="71"/>
        <v>0</v>
      </c>
      <c r="Y118" s="63">
        <f t="shared" si="72"/>
        <v>0</v>
      </c>
      <c r="Z118" s="63">
        <f t="shared" si="73"/>
        <v>0</v>
      </c>
      <c r="AA118" s="63">
        <f t="shared" si="74"/>
        <v>0</v>
      </c>
    </row>
    <row r="119" spans="1:27" s="1" customFormat="1" ht="20.25" customHeight="1" x14ac:dyDescent="0.2">
      <c r="A119" s="56" t="s">
        <v>328</v>
      </c>
      <c r="B119" s="57" t="s">
        <v>176</v>
      </c>
      <c r="C119" s="153">
        <v>916</v>
      </c>
      <c r="D119" s="154">
        <v>615</v>
      </c>
      <c r="E119" s="155">
        <v>301</v>
      </c>
      <c r="F119" s="155">
        <v>0</v>
      </c>
      <c r="G119" s="155">
        <v>0</v>
      </c>
      <c r="H119" s="153">
        <v>916</v>
      </c>
      <c r="I119" s="153">
        <v>574</v>
      </c>
      <c r="J119" s="153">
        <v>310</v>
      </c>
      <c r="K119" s="155">
        <v>305</v>
      </c>
      <c r="L119" s="155">
        <v>5</v>
      </c>
      <c r="M119" s="155">
        <v>264</v>
      </c>
      <c r="N119" s="155">
        <v>0</v>
      </c>
      <c r="O119" s="155">
        <v>259</v>
      </c>
      <c r="P119" s="155">
        <v>14</v>
      </c>
      <c r="Q119" s="155">
        <v>0</v>
      </c>
      <c r="R119" s="155">
        <v>69</v>
      </c>
      <c r="S119" s="153">
        <v>606</v>
      </c>
      <c r="T119" s="94">
        <f t="shared" ref="T119:T130" si="88">J119/I119</f>
        <v>0.54006968641114983</v>
      </c>
      <c r="V119" s="63">
        <f t="shared" ref="V119:V130" si="89">C119-D119-E119</f>
        <v>0</v>
      </c>
      <c r="W119" s="63">
        <f t="shared" ref="W119:W130" si="90">C119-F119-G119-H119</f>
        <v>0</v>
      </c>
      <c r="X119" s="63">
        <f t="shared" ref="X119:X130" si="91">H119-I119-O119-P119-Q119-R119</f>
        <v>0</v>
      </c>
      <c r="Y119" s="63">
        <f t="shared" ref="Y119:Y130" si="92">I119-J119-M119-N119</f>
        <v>0</v>
      </c>
      <c r="Z119" s="63">
        <f t="shared" ref="Z119:Z130" si="93">J119-K119-L119</f>
        <v>0</v>
      </c>
      <c r="AA119" s="63">
        <f t="shared" ref="AA119:AA130" si="94">S119-M119-N119-O119-P119-Q119-R119</f>
        <v>0</v>
      </c>
    </row>
    <row r="120" spans="1:27" s="1" customFormat="1" ht="20.25" customHeight="1" x14ac:dyDescent="0.2">
      <c r="A120" s="56" t="s">
        <v>329</v>
      </c>
      <c r="B120" s="57" t="s">
        <v>180</v>
      </c>
      <c r="C120" s="153">
        <v>851</v>
      </c>
      <c r="D120" s="154">
        <v>496</v>
      </c>
      <c r="E120" s="155">
        <v>355</v>
      </c>
      <c r="F120" s="155">
        <v>2</v>
      </c>
      <c r="G120" s="155">
        <v>0</v>
      </c>
      <c r="H120" s="153">
        <v>849</v>
      </c>
      <c r="I120" s="153">
        <v>526</v>
      </c>
      <c r="J120" s="153">
        <v>296</v>
      </c>
      <c r="K120" s="155">
        <v>290</v>
      </c>
      <c r="L120" s="155">
        <v>6</v>
      </c>
      <c r="M120" s="155">
        <v>225</v>
      </c>
      <c r="N120" s="155">
        <v>5</v>
      </c>
      <c r="O120" s="155">
        <v>279</v>
      </c>
      <c r="P120" s="155">
        <v>14</v>
      </c>
      <c r="Q120" s="155">
        <v>0</v>
      </c>
      <c r="R120" s="155">
        <v>30</v>
      </c>
      <c r="S120" s="153">
        <v>553</v>
      </c>
      <c r="T120" s="94">
        <f t="shared" si="88"/>
        <v>0.56273764258555137</v>
      </c>
      <c r="V120" s="63">
        <f t="shared" si="89"/>
        <v>0</v>
      </c>
      <c r="W120" s="63">
        <f t="shared" si="90"/>
        <v>0</v>
      </c>
      <c r="X120" s="63">
        <f t="shared" si="91"/>
        <v>0</v>
      </c>
      <c r="Y120" s="63">
        <f t="shared" si="92"/>
        <v>0</v>
      </c>
      <c r="Z120" s="63">
        <f t="shared" si="93"/>
        <v>0</v>
      </c>
      <c r="AA120" s="63">
        <f t="shared" si="94"/>
        <v>0</v>
      </c>
    </row>
    <row r="121" spans="1:27" s="1" customFormat="1" ht="20.25" customHeight="1" x14ac:dyDescent="0.2">
      <c r="A121" s="56" t="s">
        <v>330</v>
      </c>
      <c r="B121" s="57" t="s">
        <v>183</v>
      </c>
      <c r="C121" s="153">
        <v>782</v>
      </c>
      <c r="D121" s="154">
        <v>460</v>
      </c>
      <c r="E121" s="155">
        <v>322</v>
      </c>
      <c r="F121" s="155">
        <v>0</v>
      </c>
      <c r="G121" s="155">
        <v>0</v>
      </c>
      <c r="H121" s="153">
        <v>782</v>
      </c>
      <c r="I121" s="153">
        <v>483</v>
      </c>
      <c r="J121" s="153">
        <v>260</v>
      </c>
      <c r="K121" s="155">
        <v>260</v>
      </c>
      <c r="L121" s="155">
        <v>0</v>
      </c>
      <c r="M121" s="155">
        <v>223</v>
      </c>
      <c r="N121" s="155">
        <v>0</v>
      </c>
      <c r="O121" s="155">
        <v>189</v>
      </c>
      <c r="P121" s="155">
        <v>6</v>
      </c>
      <c r="Q121" s="155">
        <v>0</v>
      </c>
      <c r="R121" s="155">
        <v>104</v>
      </c>
      <c r="S121" s="153">
        <v>522</v>
      </c>
      <c r="T121" s="94">
        <f t="shared" si="88"/>
        <v>0.5383022774327122</v>
      </c>
      <c r="V121" s="63">
        <f t="shared" si="89"/>
        <v>0</v>
      </c>
      <c r="W121" s="63">
        <f t="shared" si="90"/>
        <v>0</v>
      </c>
      <c r="X121" s="63">
        <f t="shared" si="91"/>
        <v>0</v>
      </c>
      <c r="Y121" s="63">
        <f t="shared" si="92"/>
        <v>0</v>
      </c>
      <c r="Z121" s="63">
        <f t="shared" si="93"/>
        <v>0</v>
      </c>
      <c r="AA121" s="63">
        <f t="shared" si="94"/>
        <v>0</v>
      </c>
    </row>
    <row r="122" spans="1:27" s="1" customFormat="1" ht="20.25" customHeight="1" x14ac:dyDescent="0.2">
      <c r="A122" s="56" t="s">
        <v>331</v>
      </c>
      <c r="B122" s="57" t="s">
        <v>184</v>
      </c>
      <c r="C122" s="153">
        <v>1346</v>
      </c>
      <c r="D122" s="154">
        <v>875</v>
      </c>
      <c r="E122" s="155">
        <v>471</v>
      </c>
      <c r="F122" s="155">
        <v>0</v>
      </c>
      <c r="G122" s="155">
        <v>0</v>
      </c>
      <c r="H122" s="153">
        <v>1346</v>
      </c>
      <c r="I122" s="153">
        <v>656</v>
      </c>
      <c r="J122" s="153">
        <v>371</v>
      </c>
      <c r="K122" s="155">
        <v>358</v>
      </c>
      <c r="L122" s="155">
        <v>13</v>
      </c>
      <c r="M122" s="155">
        <v>284</v>
      </c>
      <c r="N122" s="155">
        <v>1</v>
      </c>
      <c r="O122" s="155">
        <v>684</v>
      </c>
      <c r="P122" s="155">
        <v>6</v>
      </c>
      <c r="Q122" s="155">
        <v>0</v>
      </c>
      <c r="R122" s="155">
        <v>0</v>
      </c>
      <c r="S122" s="153">
        <v>975</v>
      </c>
      <c r="T122" s="94">
        <f t="shared" si="88"/>
        <v>0.56554878048780488</v>
      </c>
      <c r="V122" s="63">
        <f t="shared" si="89"/>
        <v>0</v>
      </c>
      <c r="W122" s="63">
        <f t="shared" si="90"/>
        <v>0</v>
      </c>
      <c r="X122" s="63">
        <f t="shared" si="91"/>
        <v>0</v>
      </c>
      <c r="Y122" s="63">
        <f t="shared" si="92"/>
        <v>0</v>
      </c>
      <c r="Z122" s="63">
        <f t="shared" si="93"/>
        <v>0</v>
      </c>
      <c r="AA122" s="63">
        <f t="shared" si="94"/>
        <v>0</v>
      </c>
    </row>
    <row r="123" spans="1:27" s="1" customFormat="1" ht="20.25" customHeight="1" x14ac:dyDescent="0.2">
      <c r="A123" s="56" t="s">
        <v>332</v>
      </c>
      <c r="B123" s="57" t="s">
        <v>189</v>
      </c>
      <c r="C123" s="153">
        <v>925</v>
      </c>
      <c r="D123" s="154">
        <v>563</v>
      </c>
      <c r="E123" s="155">
        <v>362</v>
      </c>
      <c r="F123" s="155">
        <v>0</v>
      </c>
      <c r="G123" s="155">
        <v>0</v>
      </c>
      <c r="H123" s="153">
        <v>925</v>
      </c>
      <c r="I123" s="153">
        <v>494</v>
      </c>
      <c r="J123" s="153">
        <v>246</v>
      </c>
      <c r="K123" s="155">
        <v>245</v>
      </c>
      <c r="L123" s="155">
        <v>1</v>
      </c>
      <c r="M123" s="155">
        <v>248</v>
      </c>
      <c r="N123" s="155">
        <v>0</v>
      </c>
      <c r="O123" s="155">
        <v>422</v>
      </c>
      <c r="P123" s="155">
        <v>9</v>
      </c>
      <c r="Q123" s="155">
        <v>0</v>
      </c>
      <c r="R123" s="155">
        <v>0</v>
      </c>
      <c r="S123" s="153">
        <v>679</v>
      </c>
      <c r="T123" s="94">
        <f t="shared" si="88"/>
        <v>0.49797570850202427</v>
      </c>
      <c r="V123" s="63">
        <f t="shared" si="89"/>
        <v>0</v>
      </c>
      <c r="W123" s="63">
        <f t="shared" si="90"/>
        <v>0</v>
      </c>
      <c r="X123" s="63">
        <f t="shared" si="91"/>
        <v>0</v>
      </c>
      <c r="Y123" s="63">
        <f t="shared" si="92"/>
        <v>0</v>
      </c>
      <c r="Z123" s="63">
        <f t="shared" si="93"/>
        <v>0</v>
      </c>
      <c r="AA123" s="63">
        <f t="shared" si="94"/>
        <v>0</v>
      </c>
    </row>
    <row r="124" spans="1:27" s="1" customFormat="1" ht="20.25" customHeight="1" x14ac:dyDescent="0.2">
      <c r="A124" s="56" t="s">
        <v>333</v>
      </c>
      <c r="B124" s="57" t="s">
        <v>187</v>
      </c>
      <c r="C124" s="153">
        <v>629</v>
      </c>
      <c r="D124" s="154">
        <v>362</v>
      </c>
      <c r="E124" s="155">
        <v>267</v>
      </c>
      <c r="F124" s="155">
        <v>0</v>
      </c>
      <c r="G124" s="155">
        <v>0</v>
      </c>
      <c r="H124" s="153">
        <v>629</v>
      </c>
      <c r="I124" s="153">
        <v>398</v>
      </c>
      <c r="J124" s="153">
        <v>226</v>
      </c>
      <c r="K124" s="155">
        <v>223</v>
      </c>
      <c r="L124" s="155">
        <v>3</v>
      </c>
      <c r="M124" s="155">
        <v>172</v>
      </c>
      <c r="N124" s="155">
        <v>0</v>
      </c>
      <c r="O124" s="155">
        <v>209</v>
      </c>
      <c r="P124" s="155">
        <v>0</v>
      </c>
      <c r="Q124" s="155">
        <v>0</v>
      </c>
      <c r="R124" s="155">
        <v>22</v>
      </c>
      <c r="S124" s="153">
        <v>403</v>
      </c>
      <c r="T124" s="94">
        <f t="shared" si="88"/>
        <v>0.56783919597989951</v>
      </c>
      <c r="V124" s="63">
        <f t="shared" si="89"/>
        <v>0</v>
      </c>
      <c r="W124" s="63">
        <f t="shared" si="90"/>
        <v>0</v>
      </c>
      <c r="X124" s="63">
        <f t="shared" si="91"/>
        <v>0</v>
      </c>
      <c r="Y124" s="63">
        <f t="shared" si="92"/>
        <v>0</v>
      </c>
      <c r="Z124" s="63">
        <f t="shared" si="93"/>
        <v>0</v>
      </c>
      <c r="AA124" s="63">
        <f t="shared" si="94"/>
        <v>0</v>
      </c>
    </row>
    <row r="125" spans="1:27" s="1" customFormat="1" ht="20.25" customHeight="1" x14ac:dyDescent="0.2">
      <c r="A125" s="56" t="s">
        <v>334</v>
      </c>
      <c r="B125" s="57" t="s">
        <v>220</v>
      </c>
      <c r="C125" s="153">
        <v>682</v>
      </c>
      <c r="D125" s="154">
        <v>412</v>
      </c>
      <c r="E125" s="155">
        <v>270</v>
      </c>
      <c r="F125" s="155">
        <v>3</v>
      </c>
      <c r="G125" s="155">
        <v>0</v>
      </c>
      <c r="H125" s="153">
        <v>679</v>
      </c>
      <c r="I125" s="153">
        <v>480</v>
      </c>
      <c r="J125" s="153">
        <v>270</v>
      </c>
      <c r="K125" s="155">
        <v>257</v>
      </c>
      <c r="L125" s="155">
        <v>13</v>
      </c>
      <c r="M125" s="155">
        <v>210</v>
      </c>
      <c r="N125" s="155">
        <v>0</v>
      </c>
      <c r="O125" s="155">
        <v>193</v>
      </c>
      <c r="P125" s="155">
        <v>4</v>
      </c>
      <c r="Q125" s="155">
        <v>2</v>
      </c>
      <c r="R125" s="155">
        <v>0</v>
      </c>
      <c r="S125" s="153">
        <v>409</v>
      </c>
      <c r="T125" s="94">
        <f t="shared" si="88"/>
        <v>0.5625</v>
      </c>
      <c r="V125" s="63">
        <f t="shared" si="89"/>
        <v>0</v>
      </c>
      <c r="W125" s="63">
        <f t="shared" si="90"/>
        <v>0</v>
      </c>
      <c r="X125" s="63">
        <f t="shared" si="91"/>
        <v>0</v>
      </c>
      <c r="Y125" s="63">
        <f t="shared" si="92"/>
        <v>0</v>
      </c>
      <c r="Z125" s="63">
        <f t="shared" si="93"/>
        <v>0</v>
      </c>
      <c r="AA125" s="63">
        <f t="shared" si="94"/>
        <v>0</v>
      </c>
    </row>
    <row r="126" spans="1:27" s="1" customFormat="1" ht="20.25" customHeight="1" x14ac:dyDescent="0.2">
      <c r="A126" s="56" t="s">
        <v>335</v>
      </c>
      <c r="B126" s="57" t="s">
        <v>276</v>
      </c>
      <c r="C126" s="153">
        <v>70</v>
      </c>
      <c r="D126" s="154">
        <v>0</v>
      </c>
      <c r="E126" s="155">
        <v>70</v>
      </c>
      <c r="F126" s="155">
        <v>0</v>
      </c>
      <c r="G126" s="155">
        <v>0</v>
      </c>
      <c r="H126" s="153">
        <v>70</v>
      </c>
      <c r="I126" s="153">
        <v>70</v>
      </c>
      <c r="J126" s="153">
        <v>44</v>
      </c>
      <c r="K126" s="155">
        <v>44</v>
      </c>
      <c r="L126" s="155">
        <v>0</v>
      </c>
      <c r="M126" s="155">
        <v>26</v>
      </c>
      <c r="N126" s="155">
        <v>0</v>
      </c>
      <c r="O126" s="155">
        <v>0</v>
      </c>
      <c r="P126" s="155">
        <v>0</v>
      </c>
      <c r="Q126" s="155">
        <v>0</v>
      </c>
      <c r="R126" s="155">
        <v>0</v>
      </c>
      <c r="S126" s="153">
        <v>26</v>
      </c>
      <c r="T126" s="94">
        <f t="shared" si="88"/>
        <v>0.62857142857142856</v>
      </c>
      <c r="V126" s="63">
        <f t="shared" si="89"/>
        <v>0</v>
      </c>
      <c r="W126" s="63">
        <f t="shared" si="90"/>
        <v>0</v>
      </c>
      <c r="X126" s="63">
        <f t="shared" si="91"/>
        <v>0</v>
      </c>
      <c r="Y126" s="63">
        <f t="shared" si="92"/>
        <v>0</v>
      </c>
      <c r="Z126" s="63">
        <f t="shared" si="93"/>
        <v>0</v>
      </c>
      <c r="AA126" s="63">
        <f t="shared" si="94"/>
        <v>0</v>
      </c>
    </row>
    <row r="127" spans="1:27" s="1" customFormat="1" ht="20.25" customHeight="1" x14ac:dyDescent="0.2">
      <c r="A127" s="56" t="s">
        <v>336</v>
      </c>
      <c r="B127" s="57" t="s">
        <v>162</v>
      </c>
      <c r="C127" s="153">
        <v>1907</v>
      </c>
      <c r="D127" s="154">
        <v>1366</v>
      </c>
      <c r="E127" s="155">
        <v>541</v>
      </c>
      <c r="F127" s="155">
        <v>0</v>
      </c>
      <c r="G127" s="155">
        <v>6</v>
      </c>
      <c r="H127" s="153">
        <v>1901</v>
      </c>
      <c r="I127" s="153">
        <v>1219</v>
      </c>
      <c r="J127" s="153">
        <v>232</v>
      </c>
      <c r="K127" s="155">
        <v>232</v>
      </c>
      <c r="L127" s="155">
        <v>0</v>
      </c>
      <c r="M127" s="155">
        <v>985</v>
      </c>
      <c r="N127" s="155">
        <v>2</v>
      </c>
      <c r="O127" s="155">
        <v>663</v>
      </c>
      <c r="P127" s="155">
        <v>19</v>
      </c>
      <c r="Q127" s="155">
        <v>0</v>
      </c>
      <c r="R127" s="155">
        <v>0</v>
      </c>
      <c r="S127" s="153">
        <v>1669</v>
      </c>
      <c r="T127" s="94">
        <f t="shared" si="88"/>
        <v>0.19031993437243641</v>
      </c>
      <c r="V127" s="63">
        <f t="shared" si="89"/>
        <v>0</v>
      </c>
      <c r="W127" s="63">
        <f t="shared" si="90"/>
        <v>0</v>
      </c>
      <c r="X127" s="63">
        <f t="shared" si="91"/>
        <v>0</v>
      </c>
      <c r="Y127" s="63">
        <f t="shared" si="92"/>
        <v>0</v>
      </c>
      <c r="Z127" s="63">
        <f t="shared" si="93"/>
        <v>0</v>
      </c>
      <c r="AA127" s="63">
        <f t="shared" si="94"/>
        <v>0</v>
      </c>
    </row>
    <row r="128" spans="1:27" s="1" customFormat="1" ht="20.25" customHeight="1" x14ac:dyDescent="0.2">
      <c r="A128" s="56" t="s">
        <v>337</v>
      </c>
      <c r="B128" s="57" t="s">
        <v>167</v>
      </c>
      <c r="C128" s="153">
        <v>1132</v>
      </c>
      <c r="D128" s="154">
        <v>634</v>
      </c>
      <c r="E128" s="155">
        <v>498</v>
      </c>
      <c r="F128" s="155">
        <v>1</v>
      </c>
      <c r="G128" s="155">
        <v>0</v>
      </c>
      <c r="H128" s="153">
        <v>1131</v>
      </c>
      <c r="I128" s="153">
        <v>693</v>
      </c>
      <c r="J128" s="153">
        <v>314</v>
      </c>
      <c r="K128" s="155">
        <v>311</v>
      </c>
      <c r="L128" s="155">
        <v>3</v>
      </c>
      <c r="M128" s="155">
        <v>379</v>
      </c>
      <c r="N128" s="155">
        <v>0</v>
      </c>
      <c r="O128" s="155">
        <v>346</v>
      </c>
      <c r="P128" s="155">
        <v>16</v>
      </c>
      <c r="Q128" s="155">
        <v>1</v>
      </c>
      <c r="R128" s="155">
        <v>75</v>
      </c>
      <c r="S128" s="153">
        <v>817</v>
      </c>
      <c r="T128" s="94">
        <f t="shared" si="88"/>
        <v>0.45310245310245312</v>
      </c>
      <c r="V128" s="63">
        <f t="shared" si="89"/>
        <v>0</v>
      </c>
      <c r="W128" s="63">
        <f t="shared" si="90"/>
        <v>0</v>
      </c>
      <c r="X128" s="63">
        <f t="shared" si="91"/>
        <v>0</v>
      </c>
      <c r="Y128" s="63">
        <f t="shared" si="92"/>
        <v>0</v>
      </c>
      <c r="Z128" s="63">
        <f t="shared" si="93"/>
        <v>0</v>
      </c>
      <c r="AA128" s="63">
        <f t="shared" si="94"/>
        <v>0</v>
      </c>
    </row>
    <row r="129" spans="1:27" s="1" customFormat="1" ht="20.25" customHeight="1" x14ac:dyDescent="0.2">
      <c r="A129" s="56" t="s">
        <v>338</v>
      </c>
      <c r="B129" s="57" t="s">
        <v>165</v>
      </c>
      <c r="C129" s="153">
        <v>1114</v>
      </c>
      <c r="D129" s="154">
        <v>847</v>
      </c>
      <c r="E129" s="155">
        <v>267</v>
      </c>
      <c r="F129" s="155">
        <v>0</v>
      </c>
      <c r="G129" s="155">
        <v>2</v>
      </c>
      <c r="H129" s="153">
        <v>1112</v>
      </c>
      <c r="I129" s="153">
        <v>567</v>
      </c>
      <c r="J129" s="153">
        <v>183</v>
      </c>
      <c r="K129" s="155">
        <v>177</v>
      </c>
      <c r="L129" s="155">
        <v>6</v>
      </c>
      <c r="M129" s="155">
        <v>384</v>
      </c>
      <c r="N129" s="155">
        <v>0</v>
      </c>
      <c r="O129" s="155">
        <v>438</v>
      </c>
      <c r="P129" s="155">
        <v>4</v>
      </c>
      <c r="Q129" s="155">
        <v>0</v>
      </c>
      <c r="R129" s="155">
        <v>103</v>
      </c>
      <c r="S129" s="153">
        <v>929</v>
      </c>
      <c r="T129" s="94">
        <f t="shared" si="88"/>
        <v>0.32275132275132273</v>
      </c>
      <c r="V129" s="63"/>
      <c r="W129" s="63"/>
      <c r="X129" s="63"/>
      <c r="Y129" s="63"/>
      <c r="Z129" s="63"/>
      <c r="AA129" s="63"/>
    </row>
    <row r="130" spans="1:27" s="1" customFormat="1" ht="20.25" customHeight="1" x14ac:dyDescent="0.2">
      <c r="A130" s="56" t="s">
        <v>373</v>
      </c>
      <c r="B130" s="57" t="s">
        <v>169</v>
      </c>
      <c r="C130" s="153">
        <v>69</v>
      </c>
      <c r="D130" s="154">
        <v>3</v>
      </c>
      <c r="E130" s="155">
        <v>66</v>
      </c>
      <c r="F130" s="155">
        <v>0</v>
      </c>
      <c r="G130" s="155">
        <v>0</v>
      </c>
      <c r="H130" s="153">
        <v>69</v>
      </c>
      <c r="I130" s="153">
        <v>69</v>
      </c>
      <c r="J130" s="153">
        <v>39</v>
      </c>
      <c r="K130" s="155">
        <v>39</v>
      </c>
      <c r="L130" s="155">
        <v>0</v>
      </c>
      <c r="M130" s="155">
        <v>30</v>
      </c>
      <c r="N130" s="155">
        <v>0</v>
      </c>
      <c r="O130" s="155">
        <v>0</v>
      </c>
      <c r="P130" s="155">
        <v>0</v>
      </c>
      <c r="Q130" s="155">
        <v>0</v>
      </c>
      <c r="R130" s="155">
        <v>0</v>
      </c>
      <c r="S130" s="153">
        <v>30</v>
      </c>
      <c r="T130" s="94">
        <f t="shared" si="88"/>
        <v>0.56521739130434778</v>
      </c>
      <c r="V130" s="63">
        <f t="shared" si="89"/>
        <v>0</v>
      </c>
      <c r="W130" s="63">
        <f t="shared" si="90"/>
        <v>0</v>
      </c>
      <c r="X130" s="63">
        <f t="shared" si="91"/>
        <v>0</v>
      </c>
      <c r="Y130" s="63">
        <f t="shared" si="92"/>
        <v>0</v>
      </c>
      <c r="Z130" s="63">
        <f t="shared" si="93"/>
        <v>0</v>
      </c>
      <c r="AA130" s="63">
        <f t="shared" si="94"/>
        <v>0</v>
      </c>
    </row>
    <row r="131" spans="1:27" s="100" customFormat="1" ht="19.899999999999999" customHeight="1" x14ac:dyDescent="0.2">
      <c r="A131" s="54">
        <v>12</v>
      </c>
      <c r="B131" s="58" t="s">
        <v>240</v>
      </c>
      <c r="C131" s="162">
        <f t="shared" ref="C131:R131" si="95">SUM(C132:C148)</f>
        <v>7870</v>
      </c>
      <c r="D131" s="163">
        <f t="shared" si="95"/>
        <v>4179</v>
      </c>
      <c r="E131" s="164">
        <f t="shared" si="95"/>
        <v>3691</v>
      </c>
      <c r="F131" s="164">
        <f t="shared" si="95"/>
        <v>11</v>
      </c>
      <c r="G131" s="164">
        <f t="shared" si="95"/>
        <v>13</v>
      </c>
      <c r="H131" s="162">
        <f t="shared" si="95"/>
        <v>7846</v>
      </c>
      <c r="I131" s="162">
        <f t="shared" si="95"/>
        <v>5386</v>
      </c>
      <c r="J131" s="162">
        <f t="shared" si="95"/>
        <v>2565</v>
      </c>
      <c r="K131" s="164">
        <f t="shared" si="95"/>
        <v>2518</v>
      </c>
      <c r="L131" s="164">
        <f t="shared" si="95"/>
        <v>47</v>
      </c>
      <c r="M131" s="164">
        <f t="shared" si="95"/>
        <v>2820</v>
      </c>
      <c r="N131" s="164">
        <f t="shared" si="95"/>
        <v>1</v>
      </c>
      <c r="O131" s="164">
        <f t="shared" si="95"/>
        <v>2359</v>
      </c>
      <c r="P131" s="164">
        <f t="shared" si="95"/>
        <v>30</v>
      </c>
      <c r="Q131" s="164">
        <f t="shared" si="95"/>
        <v>1</v>
      </c>
      <c r="R131" s="164">
        <f t="shared" si="95"/>
        <v>70</v>
      </c>
      <c r="S131" s="164">
        <f t="shared" ref="S131" si="96">SUM(M131:R131)</f>
        <v>5281</v>
      </c>
      <c r="T131" s="165">
        <f t="shared" ref="T131:T148" si="97">J131/I131</f>
        <v>0.47623468251021167</v>
      </c>
      <c r="V131" s="63">
        <f t="shared" si="69"/>
        <v>0</v>
      </c>
      <c r="W131" s="63">
        <f t="shared" si="70"/>
        <v>0</v>
      </c>
      <c r="X131" s="63">
        <f t="shared" si="71"/>
        <v>0</v>
      </c>
      <c r="Y131" s="63">
        <f t="shared" si="72"/>
        <v>0</v>
      </c>
      <c r="Z131" s="63">
        <f t="shared" si="73"/>
        <v>0</v>
      </c>
      <c r="AA131" s="63">
        <f t="shared" si="74"/>
        <v>0</v>
      </c>
    </row>
    <row r="132" spans="1:27" s="1" customFormat="1" ht="20.25" customHeight="1" x14ac:dyDescent="0.2">
      <c r="A132" s="56" t="s">
        <v>339</v>
      </c>
      <c r="B132" s="57" t="s">
        <v>191</v>
      </c>
      <c r="C132" s="153">
        <v>1</v>
      </c>
      <c r="D132" s="154">
        <v>0</v>
      </c>
      <c r="E132" s="155">
        <v>1</v>
      </c>
      <c r="F132" s="155">
        <v>0</v>
      </c>
      <c r="G132" s="155">
        <v>0</v>
      </c>
      <c r="H132" s="153">
        <v>1</v>
      </c>
      <c r="I132" s="153">
        <v>1</v>
      </c>
      <c r="J132" s="153">
        <v>1</v>
      </c>
      <c r="K132" s="155">
        <v>1</v>
      </c>
      <c r="L132" s="155">
        <v>0</v>
      </c>
      <c r="M132" s="155">
        <v>0</v>
      </c>
      <c r="N132" s="155">
        <v>0</v>
      </c>
      <c r="O132" s="155">
        <v>0</v>
      </c>
      <c r="P132" s="155">
        <v>0</v>
      </c>
      <c r="Q132" s="155">
        <v>0</v>
      </c>
      <c r="R132" s="155">
        <v>0</v>
      </c>
      <c r="S132" s="153">
        <v>0</v>
      </c>
      <c r="T132" s="94">
        <f t="shared" si="97"/>
        <v>1</v>
      </c>
      <c r="V132" s="63">
        <f t="shared" si="69"/>
        <v>0</v>
      </c>
      <c r="W132" s="63">
        <f t="shared" si="70"/>
        <v>0</v>
      </c>
      <c r="X132" s="63">
        <f t="shared" si="71"/>
        <v>0</v>
      </c>
      <c r="Y132" s="63">
        <f t="shared" si="72"/>
        <v>0</v>
      </c>
      <c r="Z132" s="63">
        <f t="shared" si="73"/>
        <v>0</v>
      </c>
      <c r="AA132" s="63">
        <f t="shared" si="74"/>
        <v>0</v>
      </c>
    </row>
    <row r="133" spans="1:27" s="1" customFormat="1" ht="20.25" customHeight="1" x14ac:dyDescent="0.2">
      <c r="A133" s="56" t="s">
        <v>340</v>
      </c>
      <c r="B133" s="57" t="s">
        <v>196</v>
      </c>
      <c r="C133" s="153">
        <v>536</v>
      </c>
      <c r="D133" s="154">
        <v>204</v>
      </c>
      <c r="E133" s="155">
        <v>332</v>
      </c>
      <c r="F133" s="155">
        <v>0</v>
      </c>
      <c r="G133" s="155">
        <v>0</v>
      </c>
      <c r="H133" s="153">
        <v>536</v>
      </c>
      <c r="I133" s="153">
        <v>399</v>
      </c>
      <c r="J133" s="153">
        <v>262</v>
      </c>
      <c r="K133" s="155">
        <v>262</v>
      </c>
      <c r="L133" s="155">
        <v>0</v>
      </c>
      <c r="M133" s="155">
        <v>137</v>
      </c>
      <c r="N133" s="155">
        <v>0</v>
      </c>
      <c r="O133" s="155">
        <v>132</v>
      </c>
      <c r="P133" s="155">
        <v>0</v>
      </c>
      <c r="Q133" s="155">
        <v>0</v>
      </c>
      <c r="R133" s="155">
        <v>5</v>
      </c>
      <c r="S133" s="153">
        <v>532</v>
      </c>
      <c r="T133" s="94">
        <f t="shared" ref="T133:T147" si="98">J133/I133</f>
        <v>0.65664160401002503</v>
      </c>
      <c r="V133" s="63">
        <f t="shared" ref="V133:V147" si="99">C133-D133-E133</f>
        <v>0</v>
      </c>
      <c r="W133" s="63">
        <f t="shared" ref="W133:W147" si="100">C133-F133-G133-H133</f>
        <v>0</v>
      </c>
      <c r="X133" s="63">
        <f t="shared" ref="X133:X147" si="101">H133-I133-O133-P133-Q133-R133</f>
        <v>0</v>
      </c>
      <c r="Y133" s="63">
        <f t="shared" ref="Y133:Y147" si="102">I133-J133-M133-N133</f>
        <v>0</v>
      </c>
      <c r="Z133" s="63">
        <f t="shared" ref="Z133:Z147" si="103">J133-K133-L133</f>
        <v>0</v>
      </c>
      <c r="AA133" s="250">
        <f t="shared" ref="AA133:AA147" si="104">S133-M133-N133-O133-P133-Q133-R133</f>
        <v>258</v>
      </c>
    </row>
    <row r="134" spans="1:27" s="1" customFormat="1" ht="20.25" customHeight="1" x14ac:dyDescent="0.2">
      <c r="A134" s="56" t="s">
        <v>341</v>
      </c>
      <c r="B134" s="57" t="s">
        <v>197</v>
      </c>
      <c r="C134" s="153">
        <v>455</v>
      </c>
      <c r="D134" s="154">
        <v>209</v>
      </c>
      <c r="E134" s="155">
        <v>246</v>
      </c>
      <c r="F134" s="155">
        <v>0</v>
      </c>
      <c r="G134" s="155">
        <v>2</v>
      </c>
      <c r="H134" s="153">
        <v>453</v>
      </c>
      <c r="I134" s="153">
        <v>312</v>
      </c>
      <c r="J134" s="153">
        <v>177</v>
      </c>
      <c r="K134" s="155">
        <v>173</v>
      </c>
      <c r="L134" s="155">
        <v>4</v>
      </c>
      <c r="M134" s="155">
        <v>135</v>
      </c>
      <c r="N134" s="155">
        <v>0</v>
      </c>
      <c r="O134" s="155">
        <v>132</v>
      </c>
      <c r="P134" s="155">
        <v>7</v>
      </c>
      <c r="Q134" s="155">
        <v>0</v>
      </c>
      <c r="R134" s="155">
        <v>2</v>
      </c>
      <c r="S134" s="153">
        <v>284</v>
      </c>
      <c r="T134" s="94">
        <f t="shared" si="98"/>
        <v>0.56730769230769229</v>
      </c>
      <c r="V134" s="63">
        <f t="shared" si="99"/>
        <v>0</v>
      </c>
      <c r="W134" s="63">
        <f t="shared" si="100"/>
        <v>0</v>
      </c>
      <c r="X134" s="63">
        <f t="shared" si="101"/>
        <v>0</v>
      </c>
      <c r="Y134" s="63">
        <f t="shared" si="102"/>
        <v>0</v>
      </c>
      <c r="Z134" s="63">
        <f t="shared" si="103"/>
        <v>0</v>
      </c>
      <c r="AA134" s="250">
        <f t="shared" si="104"/>
        <v>8</v>
      </c>
    </row>
    <row r="135" spans="1:27" s="1" customFormat="1" ht="20.25" customHeight="1" x14ac:dyDescent="0.2">
      <c r="A135" s="56" t="s">
        <v>342</v>
      </c>
      <c r="B135" s="57" t="s">
        <v>198</v>
      </c>
      <c r="C135" s="153">
        <v>835</v>
      </c>
      <c r="D135" s="154">
        <v>390</v>
      </c>
      <c r="E135" s="155">
        <v>445</v>
      </c>
      <c r="F135" s="155">
        <v>5</v>
      </c>
      <c r="G135" s="155">
        <v>1</v>
      </c>
      <c r="H135" s="153">
        <v>829</v>
      </c>
      <c r="I135" s="153">
        <v>640</v>
      </c>
      <c r="J135" s="153">
        <v>322</v>
      </c>
      <c r="K135" s="155">
        <v>319</v>
      </c>
      <c r="L135" s="155">
        <v>3</v>
      </c>
      <c r="M135" s="155">
        <v>318</v>
      </c>
      <c r="N135" s="155">
        <v>0</v>
      </c>
      <c r="O135" s="155">
        <v>175</v>
      </c>
      <c r="P135" s="155">
        <v>1</v>
      </c>
      <c r="Q135" s="155">
        <v>0</v>
      </c>
      <c r="R135" s="155">
        <v>13</v>
      </c>
      <c r="S135" s="153">
        <v>499</v>
      </c>
      <c r="T135" s="94">
        <f t="shared" si="98"/>
        <v>0.50312500000000004</v>
      </c>
      <c r="V135" s="63">
        <f t="shared" si="99"/>
        <v>0</v>
      </c>
      <c r="W135" s="63">
        <f t="shared" si="100"/>
        <v>0</v>
      </c>
      <c r="X135" s="63">
        <f t="shared" si="101"/>
        <v>0</v>
      </c>
      <c r="Y135" s="63">
        <f t="shared" si="102"/>
        <v>0</v>
      </c>
      <c r="Z135" s="63">
        <f t="shared" si="103"/>
        <v>0</v>
      </c>
      <c r="AA135" s="250">
        <f t="shared" si="104"/>
        <v>-8</v>
      </c>
    </row>
    <row r="136" spans="1:27" s="1" customFormat="1" ht="20.25" customHeight="1" x14ac:dyDescent="0.2">
      <c r="A136" s="56" t="s">
        <v>343</v>
      </c>
      <c r="B136" s="57" t="s">
        <v>199</v>
      </c>
      <c r="C136" s="153">
        <v>486</v>
      </c>
      <c r="D136" s="154">
        <v>271</v>
      </c>
      <c r="E136" s="155">
        <v>215</v>
      </c>
      <c r="F136" s="155">
        <v>0</v>
      </c>
      <c r="G136" s="155">
        <v>2</v>
      </c>
      <c r="H136" s="153">
        <v>484</v>
      </c>
      <c r="I136" s="153">
        <v>278</v>
      </c>
      <c r="J136" s="153">
        <v>152</v>
      </c>
      <c r="K136" s="155">
        <v>151</v>
      </c>
      <c r="L136" s="155">
        <v>1</v>
      </c>
      <c r="M136" s="155">
        <v>126</v>
      </c>
      <c r="N136" s="155">
        <v>0</v>
      </c>
      <c r="O136" s="155">
        <v>206</v>
      </c>
      <c r="P136" s="155">
        <v>0</v>
      </c>
      <c r="Q136" s="155">
        <v>0</v>
      </c>
      <c r="R136" s="155">
        <v>0</v>
      </c>
      <c r="S136" s="153">
        <v>330</v>
      </c>
      <c r="T136" s="94">
        <f t="shared" si="98"/>
        <v>0.5467625899280576</v>
      </c>
      <c r="V136" s="63">
        <f t="shared" si="99"/>
        <v>0</v>
      </c>
      <c r="W136" s="63">
        <f t="shared" si="100"/>
        <v>0</v>
      </c>
      <c r="X136" s="63">
        <f t="shared" si="101"/>
        <v>0</v>
      </c>
      <c r="Y136" s="63">
        <f t="shared" si="102"/>
        <v>0</v>
      </c>
      <c r="Z136" s="63">
        <f t="shared" si="103"/>
        <v>0</v>
      </c>
      <c r="AA136" s="250">
        <f t="shared" si="104"/>
        <v>-2</v>
      </c>
    </row>
    <row r="137" spans="1:27" s="1" customFormat="1" ht="20.25" customHeight="1" x14ac:dyDescent="0.2">
      <c r="A137" s="56" t="s">
        <v>344</v>
      </c>
      <c r="B137" s="57" t="s">
        <v>202</v>
      </c>
      <c r="C137" s="153">
        <v>290</v>
      </c>
      <c r="D137" s="154">
        <v>147</v>
      </c>
      <c r="E137" s="155">
        <v>143</v>
      </c>
      <c r="F137" s="155">
        <v>0</v>
      </c>
      <c r="G137" s="155">
        <v>0</v>
      </c>
      <c r="H137" s="153">
        <v>290</v>
      </c>
      <c r="I137" s="153">
        <v>218</v>
      </c>
      <c r="J137" s="153">
        <v>109</v>
      </c>
      <c r="K137" s="155">
        <v>108</v>
      </c>
      <c r="L137" s="155">
        <v>1</v>
      </c>
      <c r="M137" s="155">
        <v>109</v>
      </c>
      <c r="N137" s="155">
        <v>0</v>
      </c>
      <c r="O137" s="155">
        <v>72</v>
      </c>
      <c r="P137" s="155">
        <v>0</v>
      </c>
      <c r="Q137" s="155">
        <v>0</v>
      </c>
      <c r="R137" s="155">
        <v>0</v>
      </c>
      <c r="S137" s="153">
        <v>183</v>
      </c>
      <c r="T137" s="94">
        <f t="shared" si="98"/>
        <v>0.5</v>
      </c>
      <c r="V137" s="63">
        <f t="shared" si="99"/>
        <v>0</v>
      </c>
      <c r="W137" s="63">
        <f t="shared" si="100"/>
        <v>0</v>
      </c>
      <c r="X137" s="63">
        <f t="shared" si="101"/>
        <v>0</v>
      </c>
      <c r="Y137" s="63">
        <f t="shared" si="102"/>
        <v>0</v>
      </c>
      <c r="Z137" s="63">
        <f t="shared" si="103"/>
        <v>0</v>
      </c>
      <c r="AA137" s="250">
        <f t="shared" si="104"/>
        <v>2</v>
      </c>
    </row>
    <row r="138" spans="1:27" s="1" customFormat="1" ht="20.25" customHeight="1" x14ac:dyDescent="0.2">
      <c r="A138" s="56" t="s">
        <v>345</v>
      </c>
      <c r="B138" s="57" t="s">
        <v>206</v>
      </c>
      <c r="C138" s="153">
        <v>832</v>
      </c>
      <c r="D138" s="154">
        <v>447</v>
      </c>
      <c r="E138" s="155">
        <v>385</v>
      </c>
      <c r="F138" s="155">
        <v>2</v>
      </c>
      <c r="G138" s="155">
        <v>2</v>
      </c>
      <c r="H138" s="153">
        <v>828</v>
      </c>
      <c r="I138" s="153">
        <v>668</v>
      </c>
      <c r="J138" s="153">
        <v>299</v>
      </c>
      <c r="K138" s="155">
        <v>285</v>
      </c>
      <c r="L138" s="155">
        <v>14</v>
      </c>
      <c r="M138" s="155">
        <v>369</v>
      </c>
      <c r="N138" s="155">
        <v>0</v>
      </c>
      <c r="O138" s="155">
        <v>155</v>
      </c>
      <c r="P138" s="155">
        <v>5</v>
      </c>
      <c r="Q138" s="155">
        <v>0</v>
      </c>
      <c r="R138" s="155">
        <v>0</v>
      </c>
      <c r="S138" s="153">
        <v>529</v>
      </c>
      <c r="T138" s="94">
        <f t="shared" si="98"/>
        <v>0.44760479041916168</v>
      </c>
      <c r="V138" s="63">
        <f t="shared" si="99"/>
        <v>0</v>
      </c>
      <c r="W138" s="63">
        <f t="shared" si="100"/>
        <v>0</v>
      </c>
      <c r="X138" s="63">
        <f t="shared" si="101"/>
        <v>0</v>
      </c>
      <c r="Y138" s="63">
        <f t="shared" si="102"/>
        <v>0</v>
      </c>
      <c r="Z138" s="63">
        <f t="shared" si="103"/>
        <v>0</v>
      </c>
      <c r="AA138" s="250">
        <f t="shared" si="104"/>
        <v>0</v>
      </c>
    </row>
    <row r="139" spans="1:27" s="1" customFormat="1" ht="20.25" customHeight="1" x14ac:dyDescent="0.2">
      <c r="A139" s="56" t="s">
        <v>346</v>
      </c>
      <c r="B139" s="57" t="s">
        <v>207</v>
      </c>
      <c r="C139" s="153">
        <v>611</v>
      </c>
      <c r="D139" s="154">
        <v>284</v>
      </c>
      <c r="E139" s="155">
        <v>327</v>
      </c>
      <c r="F139" s="155">
        <v>0</v>
      </c>
      <c r="G139" s="155">
        <v>0</v>
      </c>
      <c r="H139" s="153">
        <v>611</v>
      </c>
      <c r="I139" s="153">
        <v>407</v>
      </c>
      <c r="J139" s="153">
        <v>229</v>
      </c>
      <c r="K139" s="155">
        <v>219</v>
      </c>
      <c r="L139" s="155">
        <v>10</v>
      </c>
      <c r="M139" s="155">
        <v>178</v>
      </c>
      <c r="N139" s="155">
        <v>0</v>
      </c>
      <c r="O139" s="155">
        <v>182</v>
      </c>
      <c r="P139" s="155">
        <v>1</v>
      </c>
      <c r="Q139" s="155">
        <v>0</v>
      </c>
      <c r="R139" s="155">
        <v>21</v>
      </c>
      <c r="S139" s="153">
        <v>381</v>
      </c>
      <c r="T139" s="94">
        <f t="shared" si="98"/>
        <v>0.5626535626535627</v>
      </c>
      <c r="V139" s="63">
        <f t="shared" si="99"/>
        <v>0</v>
      </c>
      <c r="W139" s="63">
        <f t="shared" si="100"/>
        <v>0</v>
      </c>
      <c r="X139" s="63">
        <f t="shared" si="101"/>
        <v>0</v>
      </c>
      <c r="Y139" s="63">
        <f t="shared" si="102"/>
        <v>0</v>
      </c>
      <c r="Z139" s="63">
        <f t="shared" si="103"/>
        <v>0</v>
      </c>
      <c r="AA139" s="250">
        <f t="shared" si="104"/>
        <v>-1</v>
      </c>
    </row>
    <row r="140" spans="1:27" s="1" customFormat="1" ht="20.25" customHeight="1" x14ac:dyDescent="0.2">
      <c r="A140" s="56" t="s">
        <v>347</v>
      </c>
      <c r="B140" s="57" t="s">
        <v>208</v>
      </c>
      <c r="C140" s="153">
        <v>575</v>
      </c>
      <c r="D140" s="154">
        <v>300</v>
      </c>
      <c r="E140" s="155">
        <v>275</v>
      </c>
      <c r="F140" s="155">
        <v>2</v>
      </c>
      <c r="G140" s="155">
        <v>2</v>
      </c>
      <c r="H140" s="153">
        <v>571</v>
      </c>
      <c r="I140" s="153">
        <v>449</v>
      </c>
      <c r="J140" s="153">
        <v>230</v>
      </c>
      <c r="K140" s="155">
        <v>224</v>
      </c>
      <c r="L140" s="155">
        <v>6</v>
      </c>
      <c r="M140" s="155">
        <v>219</v>
      </c>
      <c r="N140" s="155">
        <v>0</v>
      </c>
      <c r="O140" s="155">
        <v>113</v>
      </c>
      <c r="P140" s="155">
        <v>9</v>
      </c>
      <c r="Q140" s="155">
        <v>0</v>
      </c>
      <c r="R140" s="155">
        <v>0</v>
      </c>
      <c r="S140" s="153">
        <v>348</v>
      </c>
      <c r="T140" s="94">
        <f t="shared" si="98"/>
        <v>0.51224944320712695</v>
      </c>
      <c r="V140" s="63">
        <f t="shared" si="99"/>
        <v>0</v>
      </c>
      <c r="W140" s="63">
        <f t="shared" si="100"/>
        <v>0</v>
      </c>
      <c r="X140" s="63">
        <f t="shared" si="101"/>
        <v>0</v>
      </c>
      <c r="Y140" s="63">
        <f t="shared" si="102"/>
        <v>0</v>
      </c>
      <c r="Z140" s="63">
        <f t="shared" si="103"/>
        <v>0</v>
      </c>
      <c r="AA140" s="250">
        <f t="shared" si="104"/>
        <v>7</v>
      </c>
    </row>
    <row r="141" spans="1:27" s="1" customFormat="1" ht="20.25" customHeight="1" x14ac:dyDescent="0.2">
      <c r="A141" s="56" t="s">
        <v>348</v>
      </c>
      <c r="B141" s="57" t="s">
        <v>221</v>
      </c>
      <c r="C141" s="153">
        <v>590</v>
      </c>
      <c r="D141" s="154">
        <v>324</v>
      </c>
      <c r="E141" s="155">
        <v>266</v>
      </c>
      <c r="F141" s="155">
        <v>0</v>
      </c>
      <c r="G141" s="155">
        <v>0</v>
      </c>
      <c r="H141" s="153">
        <v>590</v>
      </c>
      <c r="I141" s="153">
        <v>407</v>
      </c>
      <c r="J141" s="153">
        <v>172</v>
      </c>
      <c r="K141" s="155">
        <v>171</v>
      </c>
      <c r="L141" s="155">
        <v>1</v>
      </c>
      <c r="M141" s="155">
        <v>235</v>
      </c>
      <c r="N141" s="155">
        <v>0</v>
      </c>
      <c r="O141" s="155">
        <v>183</v>
      </c>
      <c r="P141" s="155">
        <v>0</v>
      </c>
      <c r="Q141" s="155">
        <v>0</v>
      </c>
      <c r="R141" s="155">
        <v>0</v>
      </c>
      <c r="S141" s="153">
        <v>413</v>
      </c>
      <c r="T141" s="94">
        <f t="shared" si="98"/>
        <v>0.4226044226044226</v>
      </c>
      <c r="V141" s="63">
        <f t="shared" si="99"/>
        <v>0</v>
      </c>
      <c r="W141" s="63">
        <f t="shared" si="100"/>
        <v>0</v>
      </c>
      <c r="X141" s="63">
        <f t="shared" si="101"/>
        <v>0</v>
      </c>
      <c r="Y141" s="63">
        <f t="shared" si="102"/>
        <v>0</v>
      </c>
      <c r="Z141" s="63">
        <f t="shared" si="103"/>
        <v>0</v>
      </c>
      <c r="AA141" s="250">
        <f t="shared" si="104"/>
        <v>-5</v>
      </c>
    </row>
    <row r="142" spans="1:27" s="1" customFormat="1" ht="20.25" customHeight="1" x14ac:dyDescent="0.2">
      <c r="A142" s="56" t="s">
        <v>349</v>
      </c>
      <c r="B142" s="57" t="s">
        <v>209</v>
      </c>
      <c r="C142" s="153">
        <v>313</v>
      </c>
      <c r="D142" s="154">
        <v>183</v>
      </c>
      <c r="E142" s="155">
        <v>130</v>
      </c>
      <c r="F142" s="155">
        <v>0</v>
      </c>
      <c r="G142" s="155">
        <v>0</v>
      </c>
      <c r="H142" s="153">
        <v>313</v>
      </c>
      <c r="I142" s="153">
        <v>187</v>
      </c>
      <c r="J142" s="153">
        <v>34</v>
      </c>
      <c r="K142" s="155">
        <v>34</v>
      </c>
      <c r="L142" s="155">
        <v>0</v>
      </c>
      <c r="M142" s="155">
        <v>153</v>
      </c>
      <c r="N142" s="155">
        <v>0</v>
      </c>
      <c r="O142" s="155">
        <v>111</v>
      </c>
      <c r="P142" s="155">
        <v>0</v>
      </c>
      <c r="Q142" s="155">
        <v>0</v>
      </c>
      <c r="R142" s="155">
        <v>15</v>
      </c>
      <c r="S142" s="153">
        <v>0</v>
      </c>
      <c r="T142" s="94">
        <f t="shared" si="98"/>
        <v>0.18181818181818182</v>
      </c>
      <c r="V142" s="63">
        <f t="shared" si="99"/>
        <v>0</v>
      </c>
      <c r="W142" s="63">
        <f t="shared" si="100"/>
        <v>0</v>
      </c>
      <c r="X142" s="63">
        <f t="shared" si="101"/>
        <v>0</v>
      </c>
      <c r="Y142" s="63">
        <f t="shared" si="102"/>
        <v>0</v>
      </c>
      <c r="Z142" s="63">
        <f t="shared" si="103"/>
        <v>0</v>
      </c>
      <c r="AA142" s="250">
        <f>S142-M142-N142-O142-P142-Q142-R142</f>
        <v>-279</v>
      </c>
    </row>
    <row r="143" spans="1:27" s="1" customFormat="1" ht="20.25" customHeight="1" x14ac:dyDescent="0.2">
      <c r="A143" s="56" t="s">
        <v>350</v>
      </c>
      <c r="B143" s="57" t="s">
        <v>211</v>
      </c>
      <c r="C143" s="153">
        <v>293</v>
      </c>
      <c r="D143" s="154">
        <v>157</v>
      </c>
      <c r="E143" s="155">
        <v>136</v>
      </c>
      <c r="F143" s="155">
        <v>0</v>
      </c>
      <c r="G143" s="155">
        <v>4</v>
      </c>
      <c r="H143" s="153">
        <v>289</v>
      </c>
      <c r="I143" s="153">
        <v>214</v>
      </c>
      <c r="J143" s="153">
        <v>90</v>
      </c>
      <c r="K143" s="155">
        <v>88</v>
      </c>
      <c r="L143" s="155">
        <v>2</v>
      </c>
      <c r="M143" s="155">
        <v>123</v>
      </c>
      <c r="N143" s="155">
        <v>1</v>
      </c>
      <c r="O143" s="155">
        <v>71</v>
      </c>
      <c r="P143" s="155">
        <v>4</v>
      </c>
      <c r="Q143" s="155">
        <v>0</v>
      </c>
      <c r="R143" s="155">
        <v>0</v>
      </c>
      <c r="S143" s="153">
        <v>199</v>
      </c>
      <c r="T143" s="94">
        <f t="shared" si="98"/>
        <v>0.42056074766355139</v>
      </c>
      <c r="V143" s="63">
        <f t="shared" si="99"/>
        <v>0</v>
      </c>
      <c r="W143" s="63">
        <f t="shared" si="100"/>
        <v>0</v>
      </c>
      <c r="X143" s="63">
        <f t="shared" si="101"/>
        <v>0</v>
      </c>
      <c r="Y143" s="63">
        <f t="shared" si="102"/>
        <v>0</v>
      </c>
      <c r="Z143" s="63">
        <f t="shared" si="103"/>
        <v>0</v>
      </c>
      <c r="AA143" s="250">
        <f t="shared" si="104"/>
        <v>0</v>
      </c>
    </row>
    <row r="144" spans="1:27" s="1" customFormat="1" ht="20.25" customHeight="1" x14ac:dyDescent="0.2">
      <c r="A144" s="56" t="s">
        <v>351</v>
      </c>
      <c r="B144" s="57" t="s">
        <v>364</v>
      </c>
      <c r="C144" s="153">
        <v>371</v>
      </c>
      <c r="D144" s="154">
        <v>207</v>
      </c>
      <c r="E144" s="155">
        <v>164</v>
      </c>
      <c r="F144" s="155">
        <v>1</v>
      </c>
      <c r="G144" s="155">
        <v>0</v>
      </c>
      <c r="H144" s="153">
        <v>370</v>
      </c>
      <c r="I144" s="153">
        <v>245</v>
      </c>
      <c r="J144" s="153">
        <v>108</v>
      </c>
      <c r="K144" s="155">
        <v>108</v>
      </c>
      <c r="L144" s="155">
        <v>0</v>
      </c>
      <c r="M144" s="155">
        <v>137</v>
      </c>
      <c r="N144" s="155">
        <v>0</v>
      </c>
      <c r="O144" s="155">
        <v>124</v>
      </c>
      <c r="P144" s="155">
        <v>1</v>
      </c>
      <c r="Q144" s="155">
        <v>0</v>
      </c>
      <c r="R144" s="155">
        <v>0</v>
      </c>
      <c r="S144" s="153">
        <v>268</v>
      </c>
      <c r="T144" s="94">
        <f t="shared" si="98"/>
        <v>0.44081632653061226</v>
      </c>
      <c r="V144" s="63">
        <f t="shared" si="99"/>
        <v>0</v>
      </c>
      <c r="W144" s="63">
        <f t="shared" si="100"/>
        <v>0</v>
      </c>
      <c r="X144" s="63">
        <f t="shared" si="101"/>
        <v>0</v>
      </c>
      <c r="Y144" s="63">
        <f t="shared" si="102"/>
        <v>0</v>
      </c>
      <c r="Z144" s="63">
        <f t="shared" si="103"/>
        <v>0</v>
      </c>
      <c r="AA144" s="250">
        <f t="shared" si="104"/>
        <v>6</v>
      </c>
    </row>
    <row r="145" spans="1:27" s="1" customFormat="1" ht="20.25" customHeight="1" x14ac:dyDescent="0.2">
      <c r="A145" s="56" t="s">
        <v>352</v>
      </c>
      <c r="B145" s="57" t="s">
        <v>215</v>
      </c>
      <c r="C145" s="153">
        <v>515</v>
      </c>
      <c r="D145" s="154">
        <v>254</v>
      </c>
      <c r="E145" s="155">
        <v>261</v>
      </c>
      <c r="F145" s="155">
        <v>0</v>
      </c>
      <c r="G145" s="155">
        <v>0</v>
      </c>
      <c r="H145" s="153">
        <v>515</v>
      </c>
      <c r="I145" s="153">
        <v>430</v>
      </c>
      <c r="J145" s="153">
        <v>148</v>
      </c>
      <c r="K145" s="155">
        <v>146</v>
      </c>
      <c r="L145" s="155">
        <v>2</v>
      </c>
      <c r="M145" s="155">
        <v>282</v>
      </c>
      <c r="N145" s="155">
        <v>0</v>
      </c>
      <c r="O145" s="155">
        <v>74</v>
      </c>
      <c r="P145" s="155">
        <v>1</v>
      </c>
      <c r="Q145" s="155">
        <v>1</v>
      </c>
      <c r="R145" s="155">
        <v>9</v>
      </c>
      <c r="S145" s="153">
        <v>345</v>
      </c>
      <c r="T145" s="94">
        <f t="shared" si="98"/>
        <v>0.34418604651162793</v>
      </c>
      <c r="V145" s="63">
        <f t="shared" si="99"/>
        <v>0</v>
      </c>
      <c r="W145" s="63">
        <f t="shared" si="100"/>
        <v>0</v>
      </c>
      <c r="X145" s="63">
        <f t="shared" si="101"/>
        <v>0</v>
      </c>
      <c r="Y145" s="63">
        <f t="shared" si="102"/>
        <v>0</v>
      </c>
      <c r="Z145" s="63">
        <f t="shared" si="103"/>
        <v>0</v>
      </c>
      <c r="AA145" s="250">
        <f t="shared" si="104"/>
        <v>-22</v>
      </c>
    </row>
    <row r="146" spans="1:27" s="1" customFormat="1" ht="20.25" customHeight="1" x14ac:dyDescent="0.2">
      <c r="A146" s="56" t="s">
        <v>353</v>
      </c>
      <c r="B146" s="57" t="s">
        <v>217</v>
      </c>
      <c r="C146" s="153">
        <v>470</v>
      </c>
      <c r="D146" s="154">
        <v>312</v>
      </c>
      <c r="E146" s="155">
        <v>158</v>
      </c>
      <c r="F146" s="155">
        <v>1</v>
      </c>
      <c r="G146" s="155">
        <v>0</v>
      </c>
      <c r="H146" s="153">
        <v>469</v>
      </c>
      <c r="I146" s="153">
        <v>146</v>
      </c>
      <c r="J146" s="153">
        <v>83</v>
      </c>
      <c r="K146" s="155">
        <v>83</v>
      </c>
      <c r="L146" s="155">
        <v>0</v>
      </c>
      <c r="M146" s="155">
        <v>63</v>
      </c>
      <c r="N146" s="155">
        <v>0</v>
      </c>
      <c r="O146" s="155">
        <v>323</v>
      </c>
      <c r="P146" s="155">
        <v>0</v>
      </c>
      <c r="Q146" s="155">
        <v>0</v>
      </c>
      <c r="R146" s="155">
        <v>0</v>
      </c>
      <c r="S146" s="153">
        <v>374</v>
      </c>
      <c r="T146" s="94">
        <f t="shared" si="98"/>
        <v>0.56849315068493156</v>
      </c>
      <c r="V146" s="63">
        <f t="shared" si="99"/>
        <v>0</v>
      </c>
      <c r="W146" s="63">
        <f t="shared" si="100"/>
        <v>0</v>
      </c>
      <c r="X146" s="63">
        <f t="shared" si="101"/>
        <v>0</v>
      </c>
      <c r="Y146" s="63">
        <f t="shared" si="102"/>
        <v>0</v>
      </c>
      <c r="Z146" s="63">
        <f t="shared" si="103"/>
        <v>0</v>
      </c>
      <c r="AA146" s="250">
        <f t="shared" si="104"/>
        <v>-12</v>
      </c>
    </row>
    <row r="147" spans="1:27" s="1" customFormat="1" ht="20.25" customHeight="1" x14ac:dyDescent="0.2">
      <c r="A147" s="56" t="s">
        <v>354</v>
      </c>
      <c r="B147" s="57" t="s">
        <v>218</v>
      </c>
      <c r="C147" s="153">
        <v>697</v>
      </c>
      <c r="D147" s="154">
        <v>490</v>
      </c>
      <c r="E147" s="155">
        <v>207</v>
      </c>
      <c r="F147" s="155">
        <v>0</v>
      </c>
      <c r="G147" s="155">
        <v>0</v>
      </c>
      <c r="H147" s="153">
        <v>697</v>
      </c>
      <c r="I147" s="153">
        <v>385</v>
      </c>
      <c r="J147" s="153">
        <v>149</v>
      </c>
      <c r="K147" s="155">
        <v>146</v>
      </c>
      <c r="L147" s="155">
        <v>3</v>
      </c>
      <c r="M147" s="155">
        <v>236</v>
      </c>
      <c r="N147" s="155">
        <v>0</v>
      </c>
      <c r="O147" s="155">
        <v>306</v>
      </c>
      <c r="P147" s="155">
        <v>1</v>
      </c>
      <c r="Q147" s="155">
        <v>0</v>
      </c>
      <c r="R147" s="155">
        <v>5</v>
      </c>
      <c r="S147" s="153">
        <v>546</v>
      </c>
      <c r="T147" s="94">
        <f t="shared" si="98"/>
        <v>0.38701298701298703</v>
      </c>
      <c r="V147" s="63">
        <f t="shared" si="99"/>
        <v>0</v>
      </c>
      <c r="W147" s="63">
        <f t="shared" si="100"/>
        <v>0</v>
      </c>
      <c r="X147" s="63">
        <f t="shared" si="101"/>
        <v>0</v>
      </c>
      <c r="Y147" s="63">
        <f t="shared" si="102"/>
        <v>0</v>
      </c>
      <c r="Z147" s="63">
        <f t="shared" si="103"/>
        <v>0</v>
      </c>
      <c r="AA147" s="250">
        <f t="shared" si="104"/>
        <v>-2</v>
      </c>
    </row>
    <row r="148" spans="1:27" s="22" customFormat="1" x14ac:dyDescent="0.2">
      <c r="A148" s="56"/>
      <c r="B148" s="57"/>
      <c r="C148" s="153"/>
      <c r="D148" s="154"/>
      <c r="E148" s="155"/>
      <c r="F148" s="155"/>
      <c r="G148" s="155"/>
      <c r="H148" s="153"/>
      <c r="I148" s="153"/>
      <c r="J148" s="153"/>
      <c r="K148" s="155"/>
      <c r="L148" s="155"/>
      <c r="M148" s="155"/>
      <c r="N148" s="155"/>
      <c r="O148" s="155"/>
      <c r="P148" s="155"/>
      <c r="Q148" s="155"/>
      <c r="R148" s="155"/>
      <c r="S148" s="153"/>
      <c r="T148" s="94" t="e">
        <f t="shared" si="97"/>
        <v>#DIV/0!</v>
      </c>
      <c r="V148" s="63">
        <f t="shared" si="69"/>
        <v>0</v>
      </c>
      <c r="W148" s="63">
        <f t="shared" si="70"/>
        <v>0</v>
      </c>
      <c r="X148" s="63">
        <f t="shared" si="71"/>
        <v>0</v>
      </c>
      <c r="Y148" s="63">
        <f t="shared" si="72"/>
        <v>0</v>
      </c>
      <c r="Z148" s="63">
        <f t="shared" si="73"/>
        <v>0</v>
      </c>
      <c r="AA148" s="63">
        <f t="shared" si="74"/>
        <v>0</v>
      </c>
    </row>
    <row r="149" spans="1:27" s="22" customFormat="1" x14ac:dyDescent="0.2">
      <c r="A149" s="60"/>
      <c r="B149" s="61"/>
      <c r="C149" s="156"/>
      <c r="D149" s="157"/>
      <c r="E149" s="158"/>
      <c r="F149" s="158"/>
      <c r="G149" s="158"/>
      <c r="H149" s="156"/>
      <c r="I149" s="156"/>
      <c r="J149" s="156"/>
      <c r="K149" s="158"/>
      <c r="L149" s="158"/>
      <c r="M149" s="158"/>
      <c r="N149" s="158"/>
      <c r="O149" s="158"/>
      <c r="P149" s="158"/>
      <c r="Q149" s="158"/>
      <c r="R149" s="158"/>
      <c r="S149" s="156"/>
      <c r="T149" s="93"/>
      <c r="V149" s="65"/>
      <c r="W149" s="65"/>
      <c r="X149" s="65"/>
      <c r="Y149" s="65"/>
      <c r="Z149" s="65"/>
      <c r="AA149" s="65"/>
    </row>
    <row r="150" spans="1:27" s="2" customFormat="1" ht="16.5" x14ac:dyDescent="0.25">
      <c r="A150" s="203" t="str">
        <f>TT!C7</f>
        <v>Tây Ninh, ngày ….. tháng 06 năm 2026</v>
      </c>
      <c r="B150" s="203"/>
      <c r="C150" s="203"/>
      <c r="D150" s="203"/>
      <c r="E150" s="203"/>
      <c r="F150" s="64"/>
      <c r="G150" s="64"/>
      <c r="M150" s="201" t="str">
        <f>TT!C4</f>
        <v>Tây Ninh, ngày ….. tháng 06 năm 2026</v>
      </c>
      <c r="N150" s="201"/>
      <c r="O150" s="201"/>
      <c r="P150" s="201"/>
      <c r="Q150" s="201"/>
      <c r="R150" s="201"/>
      <c r="S150" s="201"/>
      <c r="T150" s="201"/>
      <c r="V150" s="66"/>
      <c r="W150" s="66"/>
      <c r="X150" s="66"/>
      <c r="Y150" s="66"/>
      <c r="Z150" s="66"/>
      <c r="AA150" s="66"/>
    </row>
    <row r="151" spans="1:27" ht="15.75" customHeight="1" x14ac:dyDescent="0.25">
      <c r="A151" s="202" t="s">
        <v>58</v>
      </c>
      <c r="B151" s="202"/>
      <c r="C151" s="202"/>
      <c r="D151" s="202"/>
      <c r="E151" s="202"/>
      <c r="F151" s="3"/>
      <c r="G151" s="3"/>
      <c r="H151" s="4"/>
      <c r="I151" s="4"/>
      <c r="J151" s="4"/>
      <c r="K151" s="4"/>
      <c r="L151" s="4"/>
      <c r="M151" s="202" t="str">
        <f>TT!C5</f>
        <v>TRƯỞNG THI HÀNH ÁN DÂN SỰ</v>
      </c>
      <c r="N151" s="202"/>
      <c r="O151" s="202"/>
      <c r="P151" s="202"/>
      <c r="Q151" s="202"/>
      <c r="R151" s="202"/>
      <c r="S151" s="202"/>
      <c r="T151" s="202"/>
      <c r="V151" s="66"/>
      <c r="W151" s="66"/>
      <c r="X151" s="66"/>
      <c r="Y151" s="66"/>
      <c r="Z151" s="66"/>
      <c r="AA151" s="66"/>
    </row>
    <row r="152" spans="1:27" ht="15.75" customHeight="1" x14ac:dyDescent="0.25">
      <c r="A152" s="20"/>
      <c r="B152" s="20"/>
      <c r="C152" s="20"/>
      <c r="D152" s="20"/>
      <c r="E152" s="20"/>
      <c r="F152" s="3"/>
      <c r="G152" s="3"/>
      <c r="H152" s="4"/>
      <c r="I152" s="4"/>
      <c r="J152" s="4"/>
      <c r="K152" s="4"/>
      <c r="L152" s="4"/>
      <c r="M152" s="20"/>
      <c r="N152" s="20"/>
      <c r="O152" s="20"/>
      <c r="P152" s="20"/>
      <c r="Q152" s="20"/>
      <c r="R152" s="20"/>
      <c r="S152" s="20"/>
      <c r="T152" s="20"/>
      <c r="V152" s="66"/>
      <c r="W152" s="66"/>
      <c r="X152" s="66"/>
      <c r="Y152" s="66"/>
      <c r="Z152" s="66"/>
      <c r="AA152" s="66"/>
    </row>
    <row r="153" spans="1:27" ht="15.75" customHeight="1" x14ac:dyDescent="0.25">
      <c r="A153" s="20"/>
      <c r="B153" s="20"/>
      <c r="C153" s="20"/>
      <c r="D153" s="20"/>
      <c r="E153" s="20"/>
      <c r="F153" s="3"/>
      <c r="G153" s="3"/>
      <c r="H153" s="4"/>
      <c r="I153" s="4"/>
      <c r="J153" s="4"/>
      <c r="K153" s="4"/>
      <c r="L153" s="4"/>
      <c r="M153" s="20"/>
      <c r="N153" s="20"/>
      <c r="O153" s="20"/>
      <c r="P153" s="20"/>
      <c r="Q153" s="20"/>
      <c r="R153" s="20"/>
      <c r="S153" s="20"/>
      <c r="T153" s="20"/>
      <c r="V153" s="66"/>
      <c r="W153" s="66"/>
      <c r="X153" s="66"/>
      <c r="Y153" s="66"/>
      <c r="Z153" s="66"/>
      <c r="AA153" s="66"/>
    </row>
    <row r="154" spans="1:27" ht="15.75" customHeight="1" x14ac:dyDescent="0.25">
      <c r="A154" s="20"/>
      <c r="B154" s="20"/>
      <c r="C154" s="20"/>
      <c r="D154" s="20"/>
      <c r="E154" s="20"/>
      <c r="F154" s="3"/>
      <c r="G154" s="3"/>
      <c r="H154" s="4"/>
      <c r="I154" s="4"/>
      <c r="J154" s="4"/>
      <c r="K154" s="4"/>
      <c r="L154" s="4"/>
      <c r="M154" s="20"/>
      <c r="N154" s="20"/>
      <c r="O154" s="20"/>
      <c r="P154" s="20"/>
      <c r="Q154" s="20"/>
      <c r="R154" s="20"/>
      <c r="S154" s="20"/>
      <c r="T154" s="20"/>
      <c r="V154" s="66"/>
      <c r="W154" s="66"/>
      <c r="X154" s="66"/>
      <c r="Y154" s="66"/>
      <c r="Z154" s="66"/>
      <c r="AA154" s="66"/>
    </row>
    <row r="155" spans="1:27" ht="15.75" customHeight="1" x14ac:dyDescent="0.25">
      <c r="A155" s="20"/>
      <c r="B155" s="20"/>
      <c r="C155" s="20"/>
      <c r="D155" s="20"/>
      <c r="E155" s="20"/>
      <c r="F155" s="3"/>
      <c r="G155" s="3"/>
      <c r="H155" s="4"/>
      <c r="I155" s="4"/>
      <c r="J155" s="4"/>
      <c r="K155" s="4"/>
      <c r="L155" s="4"/>
      <c r="M155" s="20"/>
      <c r="N155" s="20"/>
      <c r="O155" s="20"/>
      <c r="P155" s="20"/>
      <c r="Q155" s="20"/>
      <c r="R155" s="20"/>
      <c r="S155" s="20"/>
      <c r="T155" s="20"/>
      <c r="V155" s="66"/>
      <c r="W155" s="66"/>
      <c r="X155" s="66"/>
      <c r="Y155" s="66"/>
      <c r="Z155" s="66"/>
      <c r="AA155" s="66"/>
    </row>
    <row r="156" spans="1:27" ht="15.75" customHeight="1" x14ac:dyDescent="0.25">
      <c r="A156" s="20"/>
      <c r="B156" s="20"/>
      <c r="C156" s="20"/>
      <c r="D156" s="20"/>
      <c r="E156" s="20"/>
      <c r="F156" s="3"/>
      <c r="G156" s="3"/>
      <c r="H156" s="4"/>
      <c r="I156" s="4"/>
      <c r="J156" s="4"/>
      <c r="K156" s="4"/>
      <c r="L156" s="4"/>
      <c r="M156" s="20"/>
      <c r="N156" s="20"/>
      <c r="O156" s="20"/>
      <c r="P156" s="20"/>
      <c r="Q156" s="20"/>
      <c r="R156" s="20"/>
      <c r="S156" s="20"/>
      <c r="T156" s="20"/>
      <c r="V156" s="66"/>
      <c r="W156" s="66"/>
      <c r="X156" s="66"/>
      <c r="Y156" s="66"/>
      <c r="Z156" s="66"/>
      <c r="AA156" s="66"/>
    </row>
    <row r="157" spans="1:27" ht="15.75" customHeight="1" x14ac:dyDescent="0.25">
      <c r="A157" s="20"/>
      <c r="B157" s="20"/>
      <c r="C157" s="20"/>
      <c r="D157" s="20"/>
      <c r="E157" s="20"/>
      <c r="F157" s="3"/>
      <c r="G157" s="3"/>
      <c r="H157" s="4"/>
      <c r="I157" s="4"/>
      <c r="J157" s="4"/>
      <c r="K157" s="4"/>
      <c r="L157" s="4"/>
      <c r="M157" s="20"/>
      <c r="N157" s="20"/>
      <c r="O157" s="20"/>
      <c r="P157" s="20"/>
      <c r="Q157" s="20"/>
      <c r="R157" s="20"/>
      <c r="S157" s="20"/>
      <c r="T157" s="20"/>
      <c r="V157" s="66"/>
      <c r="W157" s="66"/>
      <c r="X157" s="66"/>
      <c r="Y157" s="66"/>
      <c r="Z157" s="66"/>
      <c r="AA157" s="66"/>
    </row>
    <row r="158" spans="1:27" ht="16.5" x14ac:dyDescent="0.25">
      <c r="A158" s="49"/>
      <c r="B158" s="49"/>
      <c r="C158" s="49"/>
      <c r="D158" s="49"/>
      <c r="H158" s="4"/>
      <c r="I158" s="4"/>
      <c r="J158" s="4"/>
      <c r="K158" s="4"/>
      <c r="L158" s="4"/>
      <c r="O158" s="44"/>
      <c r="P158" s="44"/>
      <c r="S158" s="44"/>
      <c r="T158" s="44"/>
      <c r="V158" s="66"/>
      <c r="W158" s="66"/>
      <c r="X158" s="66"/>
      <c r="Y158" s="66"/>
      <c r="Z158" s="66"/>
      <c r="AA158" s="66"/>
    </row>
    <row r="159" spans="1:27" ht="15.75" customHeight="1" x14ac:dyDescent="0.25">
      <c r="A159" s="200" t="str">
        <f>TT!C6</f>
        <v>Huỳnh Phương Thành</v>
      </c>
      <c r="B159" s="200"/>
      <c r="C159" s="200"/>
      <c r="D159" s="200"/>
      <c r="E159" s="200"/>
      <c r="F159" s="48"/>
      <c r="G159" s="48"/>
      <c r="H159" s="48"/>
      <c r="I159" s="48"/>
      <c r="J159" s="48"/>
      <c r="K159" s="48"/>
      <c r="L159" s="48"/>
      <c r="M159" s="200" t="str">
        <f>TT!C3</f>
        <v>Bùi Phú Hưng</v>
      </c>
      <c r="N159" s="200"/>
      <c r="O159" s="200"/>
      <c r="P159" s="200"/>
      <c r="Q159" s="200"/>
      <c r="R159" s="200"/>
      <c r="S159" s="200"/>
      <c r="T159" s="200"/>
    </row>
    <row r="160" spans="1:27" x14ac:dyDescent="0.2"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50"/>
      <c r="N160" s="50"/>
      <c r="O160" s="50"/>
      <c r="P160" s="50"/>
      <c r="Q160" s="50"/>
      <c r="R160" s="50"/>
      <c r="S160" s="50"/>
      <c r="T160" s="50"/>
    </row>
  </sheetData>
  <sheetProtection formatCells="0" formatColumns="0" formatRows="0" insertRows="0" deleteRows="0"/>
  <mergeCells count="42">
    <mergeCell ref="V2:AA2"/>
    <mergeCell ref="V3:V7"/>
    <mergeCell ref="W3:W7"/>
    <mergeCell ref="X3:X7"/>
    <mergeCell ref="Y3:Y7"/>
    <mergeCell ref="Z3:Z7"/>
    <mergeCell ref="AA3:AA7"/>
    <mergeCell ref="A1:D1"/>
    <mergeCell ref="A8:B8"/>
    <mergeCell ref="Q4:Q7"/>
    <mergeCell ref="G3:G7"/>
    <mergeCell ref="N5:N7"/>
    <mergeCell ref="E4:E7"/>
    <mergeCell ref="D4:D7"/>
    <mergeCell ref="F3:F7"/>
    <mergeCell ref="A3:A7"/>
    <mergeCell ref="B3:B7"/>
    <mergeCell ref="J5:J7"/>
    <mergeCell ref="D3:E3"/>
    <mergeCell ref="I4:I7"/>
    <mergeCell ref="K5:L5"/>
    <mergeCell ref="K6:K7"/>
    <mergeCell ref="I3:R3"/>
    <mergeCell ref="M159:T159"/>
    <mergeCell ref="M150:T150"/>
    <mergeCell ref="M151:T151"/>
    <mergeCell ref="A150:E150"/>
    <mergeCell ref="A151:E151"/>
    <mergeCell ref="A159:E159"/>
    <mergeCell ref="C3:C7"/>
    <mergeCell ref="T3:T7"/>
    <mergeCell ref="M5:M7"/>
    <mergeCell ref="H3:H7"/>
    <mergeCell ref="O4:O7"/>
    <mergeCell ref="P4:P7"/>
    <mergeCell ref="E1:O1"/>
    <mergeCell ref="P1:T1"/>
    <mergeCell ref="Q2:T2"/>
    <mergeCell ref="S3:S7"/>
    <mergeCell ref="L6:L7"/>
    <mergeCell ref="R4:R7"/>
    <mergeCell ref="J4:N4"/>
  </mergeCells>
  <phoneticPr fontId="5" type="noConversion"/>
  <pageMargins left="0.33" right="0.28999999999999998" top="0.39" bottom="0.4" header="0.31496062992126" footer="0.31496062992126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0000"/>
    <pageSetUpPr fitToPage="1"/>
  </sheetPr>
  <dimension ref="A1:AB158"/>
  <sheetViews>
    <sheetView tabSelected="1" view="pageBreakPreview" topLeftCell="E115" zoomScale="70" zoomScaleNormal="70" zoomScaleSheetLayoutView="70" workbookViewId="0">
      <selection activeCell="B11" sqref="B11:T26"/>
    </sheetView>
  </sheetViews>
  <sheetFormatPr defaultColWidth="9" defaultRowHeight="15" x14ac:dyDescent="0.2"/>
  <cols>
    <col min="1" max="1" width="6.375" style="44" customWidth="1"/>
    <col min="2" max="2" width="19.875" style="44" customWidth="1"/>
    <col min="3" max="3" width="17.75" style="44" customWidth="1"/>
    <col min="4" max="4" width="16.625" style="44" customWidth="1"/>
    <col min="5" max="6" width="16.25" style="44" customWidth="1"/>
    <col min="7" max="7" width="13.375" style="44" customWidth="1"/>
    <col min="8" max="8" width="16.75" style="44" customWidth="1"/>
    <col min="9" max="9" width="16.5" style="44" customWidth="1"/>
    <col min="10" max="10" width="16.875" style="44" customWidth="1"/>
    <col min="11" max="11" width="16.5" style="44" customWidth="1"/>
    <col min="12" max="12" width="14.25" style="44" customWidth="1"/>
    <col min="13" max="13" width="7" style="4" customWidth="1"/>
    <col min="14" max="14" width="16.125" style="4" customWidth="1"/>
    <col min="15" max="15" width="12" style="4" customWidth="1"/>
    <col min="16" max="16" width="16.625" style="4" customWidth="1"/>
    <col min="17" max="17" width="15.75" style="4" customWidth="1"/>
    <col min="18" max="18" width="13.25" style="4" customWidth="1"/>
    <col min="19" max="19" width="16.25" style="4" customWidth="1"/>
    <col min="20" max="20" width="16.375" style="4" customWidth="1"/>
    <col min="21" max="21" width="9.625" style="4" customWidth="1"/>
    <col min="22" max="22" width="18.125" style="44" customWidth="1"/>
    <col min="23" max="23" width="9" style="27"/>
    <col min="24" max="24" width="13.875" style="27" customWidth="1"/>
    <col min="25" max="28" width="9" style="27"/>
    <col min="29" max="16384" width="9" style="44"/>
  </cols>
  <sheetData>
    <row r="1" spans="1:28" ht="77.25" customHeight="1" x14ac:dyDescent="0.2">
      <c r="A1" s="204" t="s">
        <v>125</v>
      </c>
      <c r="B1" s="204"/>
      <c r="C1" s="204"/>
      <c r="D1" s="204"/>
      <c r="E1" s="186" t="s">
        <v>368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7" t="str">
        <f>TT!C2</f>
        <v>Đơn vị, người báo cáo: THADS tỉnh Tây Ninh
Đơn vị nhận báo cáo: Cục Quản lý THADS</v>
      </c>
      <c r="S1" s="187"/>
      <c r="T1" s="187"/>
      <c r="U1" s="187"/>
    </row>
    <row r="2" spans="1:28" ht="17.25" customHeight="1" x14ac:dyDescent="0.25">
      <c r="B2" s="45"/>
      <c r="C2" s="45"/>
      <c r="I2" s="46"/>
      <c r="P2" s="51"/>
      <c r="Q2" s="51"/>
      <c r="R2" s="188" t="s">
        <v>57</v>
      </c>
      <c r="S2" s="188"/>
      <c r="T2" s="188"/>
      <c r="U2" s="188"/>
      <c r="W2" s="232" t="s">
        <v>107</v>
      </c>
      <c r="X2" s="232"/>
      <c r="Y2" s="232"/>
      <c r="Z2" s="232"/>
      <c r="AA2" s="232"/>
      <c r="AB2" s="232"/>
    </row>
    <row r="3" spans="1:28" s="52" customFormat="1" ht="20.25" customHeight="1" x14ac:dyDescent="0.25">
      <c r="A3" s="210" t="s">
        <v>53</v>
      </c>
      <c r="B3" s="210" t="s">
        <v>54</v>
      </c>
      <c r="C3" s="196" t="s">
        <v>52</v>
      </c>
      <c r="D3" s="196" t="s">
        <v>4</v>
      </c>
      <c r="E3" s="196"/>
      <c r="F3" s="196" t="s">
        <v>89</v>
      </c>
      <c r="G3" s="196" t="s">
        <v>55</v>
      </c>
      <c r="H3" s="196" t="s">
        <v>27</v>
      </c>
      <c r="I3" s="193" t="s">
        <v>4</v>
      </c>
      <c r="J3" s="194"/>
      <c r="K3" s="194"/>
      <c r="L3" s="194"/>
      <c r="M3" s="194"/>
      <c r="N3" s="194"/>
      <c r="O3" s="194"/>
      <c r="P3" s="194"/>
      <c r="Q3" s="194"/>
      <c r="R3" s="194"/>
      <c r="S3" s="195"/>
      <c r="T3" s="189" t="s">
        <v>94</v>
      </c>
      <c r="U3" s="189" t="s">
        <v>56</v>
      </c>
      <c r="W3" s="233" t="s">
        <v>109</v>
      </c>
      <c r="X3" s="233" t="s">
        <v>110</v>
      </c>
      <c r="Y3" s="233" t="s">
        <v>115</v>
      </c>
      <c r="Z3" s="233" t="s">
        <v>116</v>
      </c>
      <c r="AA3" s="233" t="s">
        <v>117</v>
      </c>
      <c r="AB3" s="233" t="s">
        <v>108</v>
      </c>
    </row>
    <row r="4" spans="1:28" s="52" customFormat="1" ht="15.75" customHeight="1" x14ac:dyDescent="0.25">
      <c r="A4" s="211"/>
      <c r="B4" s="211"/>
      <c r="C4" s="196"/>
      <c r="D4" s="196" t="s">
        <v>96</v>
      </c>
      <c r="E4" s="196" t="s">
        <v>37</v>
      </c>
      <c r="F4" s="196"/>
      <c r="G4" s="196"/>
      <c r="H4" s="196"/>
      <c r="I4" s="196" t="s">
        <v>36</v>
      </c>
      <c r="J4" s="221" t="s">
        <v>4</v>
      </c>
      <c r="K4" s="222"/>
      <c r="L4" s="222"/>
      <c r="M4" s="222"/>
      <c r="N4" s="222"/>
      <c r="O4" s="223"/>
      <c r="P4" s="230" t="s">
        <v>88</v>
      </c>
      <c r="Q4" s="218" t="s">
        <v>90</v>
      </c>
      <c r="R4" s="231" t="s">
        <v>93</v>
      </c>
      <c r="S4" s="192" t="s">
        <v>33</v>
      </c>
      <c r="T4" s="190"/>
      <c r="U4" s="190"/>
      <c r="W4" s="233"/>
      <c r="X4" s="233"/>
      <c r="Y4" s="233"/>
      <c r="Z4" s="233"/>
      <c r="AA4" s="233"/>
      <c r="AB4" s="233"/>
    </row>
    <row r="5" spans="1:28" s="52" customFormat="1" ht="15.75" customHeight="1" x14ac:dyDescent="0.25">
      <c r="A5" s="211"/>
      <c r="B5" s="211"/>
      <c r="C5" s="196"/>
      <c r="D5" s="196"/>
      <c r="E5" s="196"/>
      <c r="F5" s="196"/>
      <c r="G5" s="196"/>
      <c r="H5" s="196"/>
      <c r="I5" s="196"/>
      <c r="J5" s="230" t="s">
        <v>43</v>
      </c>
      <c r="K5" s="221" t="s">
        <v>4</v>
      </c>
      <c r="L5" s="222"/>
      <c r="M5" s="223"/>
      <c r="N5" s="230" t="s">
        <v>30</v>
      </c>
      <c r="O5" s="207" t="s">
        <v>95</v>
      </c>
      <c r="P5" s="230"/>
      <c r="Q5" s="219"/>
      <c r="R5" s="231"/>
      <c r="S5" s="192"/>
      <c r="T5" s="190"/>
      <c r="U5" s="190"/>
      <c r="W5" s="233"/>
      <c r="X5" s="233"/>
      <c r="Y5" s="233"/>
      <c r="Z5" s="233"/>
      <c r="AA5" s="233"/>
      <c r="AB5" s="233"/>
    </row>
    <row r="6" spans="1:28" s="52" customFormat="1" ht="15.75" customHeight="1" x14ac:dyDescent="0.25">
      <c r="A6" s="211"/>
      <c r="B6" s="211"/>
      <c r="C6" s="196"/>
      <c r="D6" s="196"/>
      <c r="E6" s="196"/>
      <c r="F6" s="196"/>
      <c r="G6" s="196"/>
      <c r="H6" s="196"/>
      <c r="I6" s="196"/>
      <c r="J6" s="230"/>
      <c r="K6" s="207" t="s">
        <v>28</v>
      </c>
      <c r="L6" s="207" t="s">
        <v>91</v>
      </c>
      <c r="M6" s="207" t="s">
        <v>92</v>
      </c>
      <c r="N6" s="230"/>
      <c r="O6" s="208"/>
      <c r="P6" s="230"/>
      <c r="Q6" s="219"/>
      <c r="R6" s="231"/>
      <c r="S6" s="192"/>
      <c r="T6" s="190"/>
      <c r="U6" s="190"/>
      <c r="W6" s="233"/>
      <c r="X6" s="233"/>
      <c r="Y6" s="233"/>
      <c r="Z6" s="233"/>
      <c r="AA6" s="233"/>
      <c r="AB6" s="233"/>
    </row>
    <row r="7" spans="1:28" s="52" customFormat="1" ht="72.75" customHeight="1" x14ac:dyDescent="0.25">
      <c r="A7" s="212"/>
      <c r="B7" s="212"/>
      <c r="C7" s="196"/>
      <c r="D7" s="196"/>
      <c r="E7" s="196"/>
      <c r="F7" s="196"/>
      <c r="G7" s="196"/>
      <c r="H7" s="196"/>
      <c r="I7" s="196"/>
      <c r="J7" s="230"/>
      <c r="K7" s="209"/>
      <c r="L7" s="209"/>
      <c r="M7" s="209"/>
      <c r="N7" s="230"/>
      <c r="O7" s="209"/>
      <c r="P7" s="230"/>
      <c r="Q7" s="220"/>
      <c r="R7" s="231"/>
      <c r="S7" s="192"/>
      <c r="T7" s="191"/>
      <c r="U7" s="190"/>
      <c r="W7" s="233"/>
      <c r="X7" s="233"/>
      <c r="Y7" s="233"/>
      <c r="Z7" s="233"/>
      <c r="AA7" s="233"/>
      <c r="AB7" s="233"/>
    </row>
    <row r="8" spans="1:28" ht="18" customHeight="1" x14ac:dyDescent="0.2">
      <c r="A8" s="225" t="s">
        <v>3</v>
      </c>
      <c r="B8" s="226"/>
      <c r="C8" s="67" t="s">
        <v>7</v>
      </c>
      <c r="D8" s="67" t="s">
        <v>8</v>
      </c>
      <c r="E8" s="67" t="s">
        <v>13</v>
      </c>
      <c r="F8" s="67" t="s">
        <v>14</v>
      </c>
      <c r="G8" s="67" t="s">
        <v>15</v>
      </c>
      <c r="H8" s="67" t="s">
        <v>16</v>
      </c>
      <c r="I8" s="67" t="s">
        <v>17</v>
      </c>
      <c r="J8" s="67" t="s">
        <v>18</v>
      </c>
      <c r="K8" s="67" t="s">
        <v>19</v>
      </c>
      <c r="L8" s="67" t="s">
        <v>20</v>
      </c>
      <c r="M8" s="67" t="s">
        <v>21</v>
      </c>
      <c r="N8" s="67" t="s">
        <v>45</v>
      </c>
      <c r="O8" s="67" t="s">
        <v>44</v>
      </c>
      <c r="P8" s="67" t="s">
        <v>46</v>
      </c>
      <c r="Q8" s="67" t="s">
        <v>47</v>
      </c>
      <c r="R8" s="67" t="s">
        <v>48</v>
      </c>
      <c r="S8" s="67" t="s">
        <v>49</v>
      </c>
      <c r="T8" s="67" t="s">
        <v>50</v>
      </c>
      <c r="U8" s="67" t="s">
        <v>51</v>
      </c>
      <c r="W8" s="23"/>
      <c r="X8" s="23"/>
      <c r="Y8" s="23"/>
      <c r="Z8" s="23"/>
      <c r="AA8" s="23"/>
      <c r="AB8" s="23"/>
    </row>
    <row r="9" spans="1:28" s="178" customFormat="1" ht="22.5" customHeight="1" x14ac:dyDescent="0.25">
      <c r="A9" s="168" t="s">
        <v>123</v>
      </c>
      <c r="B9" s="169" t="s">
        <v>6</v>
      </c>
      <c r="C9" s="173">
        <f t="shared" ref="C9:T9" si="0">C10+C28</f>
        <v>32202283547.135998</v>
      </c>
      <c r="D9" s="174">
        <f t="shared" si="0"/>
        <v>22761556698.861</v>
      </c>
      <c r="E9" s="173">
        <f t="shared" si="0"/>
        <v>9440726848.2749996</v>
      </c>
      <c r="F9" s="173">
        <f t="shared" si="0"/>
        <v>308356253.5</v>
      </c>
      <c r="G9" s="173">
        <f t="shared" si="0"/>
        <v>24108498.736000001</v>
      </c>
      <c r="H9" s="173">
        <f t="shared" si="0"/>
        <v>31869818794.793999</v>
      </c>
      <c r="I9" s="173">
        <f t="shared" si="0"/>
        <v>11210990396.754999</v>
      </c>
      <c r="J9" s="173">
        <f t="shared" si="0"/>
        <v>3287532992.0890002</v>
      </c>
      <c r="K9" s="173">
        <f t="shared" si="0"/>
        <v>3052834934.9330001</v>
      </c>
      <c r="L9" s="173">
        <f t="shared" si="0"/>
        <v>234698057.15599999</v>
      </c>
      <c r="M9" s="173">
        <f t="shared" si="0"/>
        <v>0</v>
      </c>
      <c r="N9" s="173">
        <f t="shared" si="0"/>
        <v>7918375052.6660004</v>
      </c>
      <c r="O9" s="173">
        <f t="shared" si="0"/>
        <v>5082352</v>
      </c>
      <c r="P9" s="173">
        <f t="shared" si="0"/>
        <v>16079334217.290001</v>
      </c>
      <c r="Q9" s="173">
        <f t="shared" si="0"/>
        <v>856271221.80400002</v>
      </c>
      <c r="R9" s="173">
        <f t="shared" si="0"/>
        <v>15819245</v>
      </c>
      <c r="S9" s="173">
        <f t="shared" si="0"/>
        <v>3707403213.9450002</v>
      </c>
      <c r="T9" s="173">
        <f t="shared" si="0"/>
        <v>28582285302.705002</v>
      </c>
      <c r="U9" s="175">
        <f>J9/I9</f>
        <v>0.29324197735826896</v>
      </c>
      <c r="W9" s="171">
        <f>C9-D9-E9</f>
        <v>0</v>
      </c>
      <c r="X9" s="171">
        <f>C9-F9-G9-H9</f>
        <v>0.10599899291992188</v>
      </c>
      <c r="Y9" s="171">
        <f>H9-I9-P9-Q9-R9-S9</f>
        <v>500.00000047683716</v>
      </c>
      <c r="Z9" s="171">
        <f>I9-J9-N9-O9</f>
        <v>-1.9073486328125E-6</v>
      </c>
      <c r="AA9" s="171">
        <f>J9-K9-L9-M9</f>
        <v>1.4901161193847656E-7</v>
      </c>
      <c r="AB9" s="171">
        <f>T9-SUM(N9:S9)</f>
        <v>0</v>
      </c>
    </row>
    <row r="10" spans="1:28" s="170" customFormat="1" ht="22.5" customHeight="1" x14ac:dyDescent="0.25">
      <c r="A10" s="172" t="s">
        <v>0</v>
      </c>
      <c r="B10" s="58" t="s">
        <v>355</v>
      </c>
      <c r="C10" s="173">
        <f>SUM(C11:C27)</f>
        <v>9509590344.6419983</v>
      </c>
      <c r="D10" s="174">
        <f t="shared" ref="D10:T10" si="1">SUM(D11:D27)</f>
        <v>8225660279.1379995</v>
      </c>
      <c r="E10" s="173">
        <f t="shared" si="1"/>
        <v>1283930065.5039997</v>
      </c>
      <c r="F10" s="173">
        <f t="shared" si="1"/>
        <v>4922572.5</v>
      </c>
      <c r="G10" s="173">
        <f t="shared" si="1"/>
        <v>0</v>
      </c>
      <c r="H10" s="173">
        <f t="shared" si="1"/>
        <v>9504667772.1419983</v>
      </c>
      <c r="I10" s="173">
        <f t="shared" si="1"/>
        <v>1165069855.977</v>
      </c>
      <c r="J10" s="173">
        <f t="shared" si="1"/>
        <v>356379761.64200002</v>
      </c>
      <c r="K10" s="173">
        <f t="shared" si="1"/>
        <v>331304948.85000002</v>
      </c>
      <c r="L10" s="173">
        <f t="shared" si="1"/>
        <v>25074812.791999999</v>
      </c>
      <c r="M10" s="173">
        <f t="shared" si="1"/>
        <v>0</v>
      </c>
      <c r="N10" s="173">
        <f t="shared" si="1"/>
        <v>807945401.33500004</v>
      </c>
      <c r="O10" s="173">
        <f t="shared" si="1"/>
        <v>744693</v>
      </c>
      <c r="P10" s="173">
        <f t="shared" si="1"/>
        <v>6919217883.3959999</v>
      </c>
      <c r="Q10" s="173">
        <f t="shared" si="1"/>
        <v>243022930</v>
      </c>
      <c r="R10" s="173">
        <f t="shared" si="1"/>
        <v>122736</v>
      </c>
      <c r="S10" s="173">
        <f t="shared" si="1"/>
        <v>1177233866.7690001</v>
      </c>
      <c r="T10" s="173">
        <f t="shared" si="1"/>
        <v>9148287510.5</v>
      </c>
      <c r="U10" s="175">
        <f t="shared" ref="U10:U79" si="2">J10/I10</f>
        <v>0.30588703313686577</v>
      </c>
      <c r="W10" s="171">
        <f t="shared" ref="W10:W27" si="3">C10-D10-E10</f>
        <v>0</v>
      </c>
      <c r="X10" s="171">
        <f t="shared" ref="X10:X27" si="4">C10-F10-G10-H10</f>
        <v>0</v>
      </c>
      <c r="Y10" s="171">
        <f t="shared" ref="Y10:Y27" si="5">H10-I10-P10-Q10-R10-S10</f>
        <v>499.99999809265137</v>
      </c>
      <c r="Z10" s="171">
        <f t="shared" ref="Z10:Z27" si="6">I10-J10-N10-O10</f>
        <v>0</v>
      </c>
      <c r="AA10" s="171">
        <f t="shared" ref="AA10:AA27" si="7">J10-K10-L10-M10</f>
        <v>-3.7252902984619141E-9</v>
      </c>
      <c r="AB10" s="171">
        <f t="shared" ref="AB10:AB27" si="8">T10-SUM(N10:S10)</f>
        <v>0</v>
      </c>
    </row>
    <row r="11" spans="1:28" s="1" customFormat="1" ht="22.5" customHeight="1" x14ac:dyDescent="0.2">
      <c r="A11" s="59">
        <v>1</v>
      </c>
      <c r="B11" s="140" t="s">
        <v>225</v>
      </c>
      <c r="C11" s="159">
        <v>3500054</v>
      </c>
      <c r="D11" s="160">
        <v>3500054</v>
      </c>
      <c r="E11" s="161">
        <v>0</v>
      </c>
      <c r="F11" s="161">
        <v>0</v>
      </c>
      <c r="G11" s="161">
        <v>0</v>
      </c>
      <c r="H11" s="159">
        <v>3500054</v>
      </c>
      <c r="I11" s="159">
        <v>0</v>
      </c>
      <c r="J11" s="159">
        <v>0</v>
      </c>
      <c r="K11" s="161">
        <v>0</v>
      </c>
      <c r="L11" s="161">
        <v>0</v>
      </c>
      <c r="M11" s="161">
        <v>0</v>
      </c>
      <c r="N11" s="161">
        <v>0</v>
      </c>
      <c r="O11" s="161">
        <v>0</v>
      </c>
      <c r="P11" s="161">
        <v>3500054</v>
      </c>
      <c r="Q11" s="161">
        <v>0</v>
      </c>
      <c r="R11" s="161">
        <v>0</v>
      </c>
      <c r="S11" s="161">
        <v>0</v>
      </c>
      <c r="T11" s="159">
        <v>3500054</v>
      </c>
      <c r="U11" s="139" t="e">
        <f t="shared" si="2"/>
        <v>#DIV/0!</v>
      </c>
      <c r="W11" s="74">
        <f t="shared" si="3"/>
        <v>0</v>
      </c>
      <c r="X11" s="74">
        <f t="shared" si="4"/>
        <v>0</v>
      </c>
      <c r="Y11" s="74">
        <f t="shared" si="5"/>
        <v>0</v>
      </c>
      <c r="Z11" s="74">
        <f t="shared" si="6"/>
        <v>0</v>
      </c>
      <c r="AA11" s="74">
        <f t="shared" si="7"/>
        <v>0</v>
      </c>
      <c r="AB11" s="74">
        <f t="shared" si="8"/>
        <v>0</v>
      </c>
    </row>
    <row r="12" spans="1:28" s="1" customFormat="1" ht="22.5" customHeight="1" x14ac:dyDescent="0.2">
      <c r="A12" s="59">
        <v>2</v>
      </c>
      <c r="B12" s="140" t="s">
        <v>241</v>
      </c>
      <c r="C12" s="159">
        <v>0</v>
      </c>
      <c r="D12" s="160">
        <v>0</v>
      </c>
      <c r="E12" s="161">
        <v>0</v>
      </c>
      <c r="F12" s="161">
        <v>0</v>
      </c>
      <c r="G12" s="161">
        <v>0</v>
      </c>
      <c r="H12" s="159">
        <v>0</v>
      </c>
      <c r="I12" s="159">
        <v>0</v>
      </c>
      <c r="J12" s="159">
        <v>0</v>
      </c>
      <c r="K12" s="161">
        <v>0</v>
      </c>
      <c r="L12" s="161">
        <v>0</v>
      </c>
      <c r="M12" s="161">
        <v>0</v>
      </c>
      <c r="N12" s="161">
        <v>0</v>
      </c>
      <c r="O12" s="161">
        <v>0</v>
      </c>
      <c r="P12" s="161">
        <v>0</v>
      </c>
      <c r="Q12" s="161">
        <v>0</v>
      </c>
      <c r="R12" s="161">
        <v>0</v>
      </c>
      <c r="S12" s="161">
        <v>0</v>
      </c>
      <c r="T12" s="159">
        <v>0</v>
      </c>
      <c r="U12" s="139" t="e">
        <f t="shared" ref="U12:U20" si="9">J12/I12</f>
        <v>#DIV/0!</v>
      </c>
      <c r="W12" s="74">
        <f t="shared" ref="W12:W20" si="10">C12-D12-E12</f>
        <v>0</v>
      </c>
      <c r="X12" s="74">
        <f t="shared" ref="X12:X20" si="11">C12-F12-G12-H12</f>
        <v>0</v>
      </c>
      <c r="Y12" s="74">
        <f t="shared" ref="Y12:Y20" si="12">H12-I12-P12-Q12-R12-S12</f>
        <v>0</v>
      </c>
      <c r="Z12" s="74">
        <f t="shared" ref="Z12:Z20" si="13">I12-J12-N12-O12</f>
        <v>0</v>
      </c>
      <c r="AA12" s="74">
        <f t="shared" ref="AA12:AA20" si="14">J12-K12-L12-M12</f>
        <v>0</v>
      </c>
      <c r="AB12" s="74">
        <f t="shared" ref="AB12:AB20" si="15">T12-SUM(N12:S12)</f>
        <v>0</v>
      </c>
    </row>
    <row r="13" spans="1:28" s="1" customFormat="1" ht="22.5" customHeight="1" x14ac:dyDescent="0.2">
      <c r="A13" s="59">
        <v>3</v>
      </c>
      <c r="B13" s="140" t="s">
        <v>242</v>
      </c>
      <c r="C13" s="159">
        <v>3012322303</v>
      </c>
      <c r="D13" s="160">
        <v>3012322303</v>
      </c>
      <c r="E13" s="161">
        <v>0</v>
      </c>
      <c r="F13" s="161">
        <v>0</v>
      </c>
      <c r="G13" s="161">
        <v>0</v>
      </c>
      <c r="H13" s="159">
        <v>3012322303</v>
      </c>
      <c r="I13" s="159">
        <v>160604393</v>
      </c>
      <c r="J13" s="159">
        <v>0</v>
      </c>
      <c r="K13" s="161">
        <v>0</v>
      </c>
      <c r="L13" s="161">
        <v>0</v>
      </c>
      <c r="M13" s="161">
        <v>0</v>
      </c>
      <c r="N13" s="161">
        <v>160604393</v>
      </c>
      <c r="O13" s="161">
        <v>0</v>
      </c>
      <c r="P13" s="161">
        <v>2835467910</v>
      </c>
      <c r="Q13" s="161">
        <v>16250000</v>
      </c>
      <c r="R13" s="161">
        <v>0</v>
      </c>
      <c r="S13" s="161">
        <v>0</v>
      </c>
      <c r="T13" s="159">
        <v>3012322303</v>
      </c>
      <c r="U13" s="139">
        <f t="shared" si="9"/>
        <v>0</v>
      </c>
      <c r="W13" s="74">
        <f t="shared" si="10"/>
        <v>0</v>
      </c>
      <c r="X13" s="74">
        <f t="shared" si="11"/>
        <v>0</v>
      </c>
      <c r="Y13" s="74">
        <f t="shared" si="12"/>
        <v>0</v>
      </c>
      <c r="Z13" s="74">
        <f t="shared" si="13"/>
        <v>0</v>
      </c>
      <c r="AA13" s="74">
        <f t="shared" si="14"/>
        <v>0</v>
      </c>
      <c r="AB13" s="74">
        <f t="shared" si="15"/>
        <v>0</v>
      </c>
    </row>
    <row r="14" spans="1:28" s="1" customFormat="1" ht="22.5" customHeight="1" x14ac:dyDescent="0.2">
      <c r="A14" s="59">
        <v>4</v>
      </c>
      <c r="B14" s="140" t="s">
        <v>243</v>
      </c>
      <c r="C14" s="159">
        <v>2911348570</v>
      </c>
      <c r="D14" s="160">
        <v>2911348570</v>
      </c>
      <c r="E14" s="161">
        <v>0</v>
      </c>
      <c r="F14" s="161">
        <v>0</v>
      </c>
      <c r="G14" s="161">
        <v>0</v>
      </c>
      <c r="H14" s="159">
        <v>2911348570</v>
      </c>
      <c r="I14" s="159">
        <v>24573427</v>
      </c>
      <c r="J14" s="159">
        <v>0</v>
      </c>
      <c r="K14" s="161">
        <v>0</v>
      </c>
      <c r="L14" s="161">
        <v>0</v>
      </c>
      <c r="M14" s="161">
        <v>0</v>
      </c>
      <c r="N14" s="161">
        <v>24573427</v>
      </c>
      <c r="O14" s="161">
        <v>0</v>
      </c>
      <c r="P14" s="161">
        <v>2886775143</v>
      </c>
      <c r="Q14" s="161">
        <v>0</v>
      </c>
      <c r="R14" s="161">
        <v>0</v>
      </c>
      <c r="S14" s="161">
        <v>0</v>
      </c>
      <c r="T14" s="159">
        <v>2911348570</v>
      </c>
      <c r="U14" s="139">
        <f t="shared" si="9"/>
        <v>0</v>
      </c>
      <c r="W14" s="74">
        <f t="shared" si="10"/>
        <v>0</v>
      </c>
      <c r="X14" s="74">
        <f t="shared" si="11"/>
        <v>0</v>
      </c>
      <c r="Y14" s="74">
        <f t="shared" si="12"/>
        <v>0</v>
      </c>
      <c r="Z14" s="74">
        <f t="shared" si="13"/>
        <v>0</v>
      </c>
      <c r="AA14" s="74">
        <f t="shared" si="14"/>
        <v>0</v>
      </c>
      <c r="AB14" s="74">
        <f t="shared" si="15"/>
        <v>0</v>
      </c>
    </row>
    <row r="15" spans="1:28" s="1" customFormat="1" ht="22.5" customHeight="1" x14ac:dyDescent="0.2">
      <c r="A15" s="59">
        <v>5</v>
      </c>
      <c r="B15" s="140" t="s">
        <v>244</v>
      </c>
      <c r="C15" s="159">
        <v>451222958</v>
      </c>
      <c r="D15" s="160">
        <v>335094059</v>
      </c>
      <c r="E15" s="161">
        <v>116128899</v>
      </c>
      <c r="F15" s="161">
        <v>0</v>
      </c>
      <c r="G15" s="161">
        <v>0</v>
      </c>
      <c r="H15" s="159">
        <v>451222958</v>
      </c>
      <c r="I15" s="159">
        <v>188232935</v>
      </c>
      <c r="J15" s="159">
        <v>128242965</v>
      </c>
      <c r="K15" s="161">
        <v>128242965</v>
      </c>
      <c r="L15" s="161">
        <v>0</v>
      </c>
      <c r="M15" s="161">
        <v>0</v>
      </c>
      <c r="N15" s="161">
        <v>59989970</v>
      </c>
      <c r="O15" s="161">
        <v>0</v>
      </c>
      <c r="P15" s="161">
        <v>173609057</v>
      </c>
      <c r="Q15" s="161">
        <v>45780440</v>
      </c>
      <c r="R15" s="161">
        <v>122736</v>
      </c>
      <c r="S15" s="161">
        <v>43477790</v>
      </c>
      <c r="T15" s="159">
        <v>322979993</v>
      </c>
      <c r="U15" s="139">
        <f t="shared" si="9"/>
        <v>0.6812992901587599</v>
      </c>
      <c r="W15" s="74">
        <f t="shared" si="10"/>
        <v>0</v>
      </c>
      <c r="X15" s="74">
        <f t="shared" si="11"/>
        <v>0</v>
      </c>
      <c r="Y15" s="74">
        <f t="shared" si="12"/>
        <v>0</v>
      </c>
      <c r="Z15" s="74">
        <f t="shared" si="13"/>
        <v>0</v>
      </c>
      <c r="AA15" s="74">
        <f t="shared" si="14"/>
        <v>0</v>
      </c>
      <c r="AB15" s="74">
        <f t="shared" si="15"/>
        <v>0</v>
      </c>
    </row>
    <row r="16" spans="1:28" s="1" customFormat="1" ht="22.5" customHeight="1" x14ac:dyDescent="0.2">
      <c r="A16" s="59">
        <v>6</v>
      </c>
      <c r="B16" s="140" t="s">
        <v>245</v>
      </c>
      <c r="C16" s="159">
        <v>110292074</v>
      </c>
      <c r="D16" s="160">
        <v>110037297</v>
      </c>
      <c r="E16" s="161">
        <v>254777</v>
      </c>
      <c r="F16" s="161">
        <v>39180</v>
      </c>
      <c r="G16" s="161">
        <v>0</v>
      </c>
      <c r="H16" s="159">
        <v>110252894</v>
      </c>
      <c r="I16" s="159">
        <v>10282285</v>
      </c>
      <c r="J16" s="159">
        <v>6260925</v>
      </c>
      <c r="K16" s="161">
        <v>6208073</v>
      </c>
      <c r="L16" s="161">
        <v>52852</v>
      </c>
      <c r="M16" s="161">
        <v>0</v>
      </c>
      <c r="N16" s="161">
        <v>4021360</v>
      </c>
      <c r="O16" s="161">
        <v>0</v>
      </c>
      <c r="P16" s="161">
        <v>94951950</v>
      </c>
      <c r="Q16" s="161">
        <v>0</v>
      </c>
      <c r="R16" s="161">
        <v>0</v>
      </c>
      <c r="S16" s="161">
        <v>5018659</v>
      </c>
      <c r="T16" s="159">
        <v>103991969</v>
      </c>
      <c r="U16" s="139">
        <f t="shared" si="9"/>
        <v>0.60890405196899322</v>
      </c>
      <c r="W16" s="74">
        <f t="shared" si="10"/>
        <v>0</v>
      </c>
      <c r="X16" s="74">
        <f t="shared" si="11"/>
        <v>0</v>
      </c>
      <c r="Y16" s="74">
        <f t="shared" si="12"/>
        <v>0</v>
      </c>
      <c r="Z16" s="74">
        <f t="shared" si="13"/>
        <v>0</v>
      </c>
      <c r="AA16" s="74">
        <f t="shared" si="14"/>
        <v>0</v>
      </c>
      <c r="AB16" s="74">
        <f t="shared" si="15"/>
        <v>0</v>
      </c>
    </row>
    <row r="17" spans="1:28" s="1" customFormat="1" ht="22.5" customHeight="1" x14ac:dyDescent="0.2">
      <c r="A17" s="59">
        <v>7</v>
      </c>
      <c r="B17" s="140" t="s">
        <v>246</v>
      </c>
      <c r="C17" s="159">
        <v>909092061</v>
      </c>
      <c r="D17" s="160">
        <v>432930690</v>
      </c>
      <c r="E17" s="161">
        <v>476161371</v>
      </c>
      <c r="F17" s="161">
        <v>0</v>
      </c>
      <c r="G17" s="161">
        <v>0</v>
      </c>
      <c r="H17" s="159">
        <v>909092061</v>
      </c>
      <c r="I17" s="159">
        <v>73918981</v>
      </c>
      <c r="J17" s="159">
        <v>30531960</v>
      </c>
      <c r="K17" s="161">
        <v>18890264</v>
      </c>
      <c r="L17" s="161">
        <v>11641696</v>
      </c>
      <c r="M17" s="161">
        <v>0</v>
      </c>
      <c r="N17" s="161">
        <v>43387021</v>
      </c>
      <c r="O17" s="161">
        <v>0</v>
      </c>
      <c r="P17" s="161">
        <v>332144019</v>
      </c>
      <c r="Q17" s="161">
        <v>36908271</v>
      </c>
      <c r="R17" s="161">
        <v>0</v>
      </c>
      <c r="S17" s="161">
        <v>466120790</v>
      </c>
      <c r="T17" s="159">
        <v>878560101</v>
      </c>
      <c r="U17" s="139">
        <f t="shared" si="9"/>
        <v>0.41304627833005436</v>
      </c>
      <c r="W17" s="74">
        <f t="shared" si="10"/>
        <v>0</v>
      </c>
      <c r="X17" s="74">
        <f t="shared" si="11"/>
        <v>0</v>
      </c>
      <c r="Y17" s="74">
        <f t="shared" si="12"/>
        <v>0</v>
      </c>
      <c r="Z17" s="74">
        <f t="shared" si="13"/>
        <v>0</v>
      </c>
      <c r="AA17" s="74">
        <f t="shared" si="14"/>
        <v>0</v>
      </c>
      <c r="AB17" s="74">
        <f t="shared" si="15"/>
        <v>0</v>
      </c>
    </row>
    <row r="18" spans="1:28" s="1" customFormat="1" ht="22.5" customHeight="1" x14ac:dyDescent="0.2">
      <c r="A18" s="59">
        <v>8</v>
      </c>
      <c r="B18" s="140" t="s">
        <v>247</v>
      </c>
      <c r="C18" s="159">
        <v>98319783</v>
      </c>
      <c r="D18" s="160">
        <v>56479287</v>
      </c>
      <c r="E18" s="161">
        <v>41840496</v>
      </c>
      <c r="F18" s="161">
        <v>0</v>
      </c>
      <c r="G18" s="161">
        <v>0</v>
      </c>
      <c r="H18" s="159">
        <v>98319783</v>
      </c>
      <c r="I18" s="159">
        <v>4758036</v>
      </c>
      <c r="J18" s="159">
        <v>2461927</v>
      </c>
      <c r="K18" s="161">
        <v>2461927</v>
      </c>
      <c r="L18" s="161">
        <v>0</v>
      </c>
      <c r="M18" s="161">
        <v>0</v>
      </c>
      <c r="N18" s="161">
        <v>2296109</v>
      </c>
      <c r="O18" s="161">
        <v>0</v>
      </c>
      <c r="P18" s="161">
        <v>1422265</v>
      </c>
      <c r="Q18" s="161">
        <v>0</v>
      </c>
      <c r="R18" s="161">
        <v>0</v>
      </c>
      <c r="S18" s="161">
        <v>92139482</v>
      </c>
      <c r="T18" s="159">
        <v>95857856</v>
      </c>
      <c r="U18" s="139">
        <f t="shared" si="9"/>
        <v>0.51742504680502632</v>
      </c>
      <c r="W18" s="74">
        <f t="shared" si="10"/>
        <v>0</v>
      </c>
      <c r="X18" s="74">
        <f t="shared" si="11"/>
        <v>0</v>
      </c>
      <c r="Y18" s="74">
        <f t="shared" si="12"/>
        <v>0</v>
      </c>
      <c r="Z18" s="74">
        <f t="shared" si="13"/>
        <v>0</v>
      </c>
      <c r="AA18" s="74">
        <f t="shared" si="14"/>
        <v>0</v>
      </c>
      <c r="AB18" s="74">
        <f t="shared" si="15"/>
        <v>0</v>
      </c>
    </row>
    <row r="19" spans="1:28" s="1" customFormat="1" ht="22.5" customHeight="1" x14ac:dyDescent="0.2">
      <c r="A19" s="59">
        <v>9</v>
      </c>
      <c r="B19" s="140" t="s">
        <v>248</v>
      </c>
      <c r="C19" s="159">
        <v>473313768</v>
      </c>
      <c r="D19" s="160">
        <v>336929724</v>
      </c>
      <c r="E19" s="161">
        <v>136384044</v>
      </c>
      <c r="F19" s="161">
        <v>101150</v>
      </c>
      <c r="G19" s="161">
        <v>0</v>
      </c>
      <c r="H19" s="159">
        <v>473212618</v>
      </c>
      <c r="I19" s="159">
        <v>160525094</v>
      </c>
      <c r="J19" s="159">
        <v>60135894</v>
      </c>
      <c r="K19" s="161">
        <v>51463816</v>
      </c>
      <c r="L19" s="161">
        <v>8672078</v>
      </c>
      <c r="M19" s="161">
        <v>0</v>
      </c>
      <c r="N19" s="161">
        <v>100389200</v>
      </c>
      <c r="O19" s="161">
        <v>0</v>
      </c>
      <c r="P19" s="161">
        <v>174799380</v>
      </c>
      <c r="Q19" s="161">
        <v>125276083</v>
      </c>
      <c r="R19" s="161">
        <v>0</v>
      </c>
      <c r="S19" s="161">
        <v>12611561</v>
      </c>
      <c r="T19" s="159">
        <v>413076224</v>
      </c>
      <c r="U19" s="139">
        <f t="shared" si="9"/>
        <v>0.37461989587746325</v>
      </c>
      <c r="W19" s="74">
        <f t="shared" si="10"/>
        <v>0</v>
      </c>
      <c r="X19" s="74">
        <f t="shared" si="11"/>
        <v>0</v>
      </c>
      <c r="Y19" s="74">
        <f t="shared" si="12"/>
        <v>500</v>
      </c>
      <c r="Z19" s="74">
        <f t="shared" si="13"/>
        <v>0</v>
      </c>
      <c r="AA19" s="74">
        <f t="shared" si="14"/>
        <v>0</v>
      </c>
      <c r="AB19" s="74">
        <f t="shared" si="15"/>
        <v>0</v>
      </c>
    </row>
    <row r="20" spans="1:28" s="1" customFormat="1" ht="22.5" customHeight="1" x14ac:dyDescent="0.2">
      <c r="A20" s="59">
        <v>10</v>
      </c>
      <c r="B20" s="140" t="s">
        <v>250</v>
      </c>
      <c r="C20" s="159">
        <v>402033295</v>
      </c>
      <c r="D20" s="160">
        <v>276616781</v>
      </c>
      <c r="E20" s="161">
        <v>125416514</v>
      </c>
      <c r="F20" s="161">
        <v>96707</v>
      </c>
      <c r="G20" s="161">
        <v>0</v>
      </c>
      <c r="H20" s="159">
        <v>401936588</v>
      </c>
      <c r="I20" s="159">
        <v>111052762</v>
      </c>
      <c r="J20" s="159">
        <v>5246549</v>
      </c>
      <c r="K20" s="161">
        <v>5246549</v>
      </c>
      <c r="L20" s="161">
        <v>0</v>
      </c>
      <c r="M20" s="161">
        <v>0</v>
      </c>
      <c r="N20" s="161">
        <v>105806213</v>
      </c>
      <c r="O20" s="161">
        <v>0</v>
      </c>
      <c r="P20" s="161">
        <v>253325471</v>
      </c>
      <c r="Q20" s="161">
        <v>0</v>
      </c>
      <c r="R20" s="161">
        <v>0</v>
      </c>
      <c r="S20" s="161">
        <v>37558355</v>
      </c>
      <c r="T20" s="159">
        <v>396690039</v>
      </c>
      <c r="U20" s="139">
        <f t="shared" si="9"/>
        <v>4.7243750677718396E-2</v>
      </c>
      <c r="W20" s="74">
        <f t="shared" si="10"/>
        <v>0</v>
      </c>
      <c r="X20" s="74">
        <f t="shared" si="11"/>
        <v>0</v>
      </c>
      <c r="Y20" s="74">
        <f t="shared" si="12"/>
        <v>0</v>
      </c>
      <c r="Z20" s="74">
        <f t="shared" si="13"/>
        <v>0</v>
      </c>
      <c r="AA20" s="74">
        <f t="shared" si="14"/>
        <v>0</v>
      </c>
      <c r="AB20" s="74">
        <f t="shared" si="15"/>
        <v>0</v>
      </c>
    </row>
    <row r="21" spans="1:28" s="1" customFormat="1" ht="22.5" customHeight="1" x14ac:dyDescent="0.2">
      <c r="A21" s="59">
        <v>11</v>
      </c>
      <c r="B21" s="140" t="s">
        <v>150</v>
      </c>
      <c r="C21" s="159">
        <v>150</v>
      </c>
      <c r="D21" s="160">
        <v>150</v>
      </c>
      <c r="E21" s="161"/>
      <c r="F21" s="161"/>
      <c r="G21" s="161"/>
      <c r="H21" s="159">
        <v>150</v>
      </c>
      <c r="I21" s="159">
        <v>150</v>
      </c>
      <c r="J21" s="159">
        <v>150</v>
      </c>
      <c r="K21" s="161">
        <v>150</v>
      </c>
      <c r="L21" s="161"/>
      <c r="M21" s="161"/>
      <c r="N21" s="161"/>
      <c r="O21" s="161"/>
      <c r="P21" s="161"/>
      <c r="Q21" s="161"/>
      <c r="R21" s="161"/>
      <c r="S21" s="161"/>
      <c r="T21" s="159">
        <v>0</v>
      </c>
      <c r="U21" s="139">
        <f t="shared" si="2"/>
        <v>1</v>
      </c>
      <c r="W21" s="74">
        <f t="shared" si="3"/>
        <v>0</v>
      </c>
      <c r="X21" s="74">
        <f t="shared" si="4"/>
        <v>0</v>
      </c>
      <c r="Y21" s="74">
        <f t="shared" si="5"/>
        <v>0</v>
      </c>
      <c r="Z21" s="74">
        <f t="shared" si="6"/>
        <v>0</v>
      </c>
      <c r="AA21" s="74">
        <f t="shared" si="7"/>
        <v>0</v>
      </c>
      <c r="AB21" s="74">
        <f t="shared" si="8"/>
        <v>0</v>
      </c>
    </row>
    <row r="22" spans="1:28" s="1" customFormat="1" ht="22.5" customHeight="1" x14ac:dyDescent="0.2">
      <c r="A22" s="59">
        <v>12</v>
      </c>
      <c r="B22" s="140" t="s">
        <v>152</v>
      </c>
      <c r="C22" s="159">
        <v>579653491.84200001</v>
      </c>
      <c r="D22" s="160">
        <v>412484206.787</v>
      </c>
      <c r="E22" s="161">
        <v>167169285.05499998</v>
      </c>
      <c r="F22" s="161">
        <v>0</v>
      </c>
      <c r="G22" s="161">
        <v>0</v>
      </c>
      <c r="H22" s="159">
        <v>579653491.84200001</v>
      </c>
      <c r="I22" s="159">
        <v>222580469.426</v>
      </c>
      <c r="J22" s="159">
        <v>27084749.829</v>
      </c>
      <c r="K22" s="161">
        <v>27084749.829</v>
      </c>
      <c r="L22" s="161">
        <v>0</v>
      </c>
      <c r="M22" s="161">
        <v>0</v>
      </c>
      <c r="N22" s="161">
        <v>195495719.597</v>
      </c>
      <c r="O22" s="161">
        <v>0</v>
      </c>
      <c r="P22" s="161">
        <v>21229259.647</v>
      </c>
      <c r="Q22" s="161">
        <v>0</v>
      </c>
      <c r="R22" s="161">
        <v>0</v>
      </c>
      <c r="S22" s="161">
        <v>335843762.76899999</v>
      </c>
      <c r="T22" s="159">
        <v>552568742.01300001</v>
      </c>
      <c r="U22" s="139">
        <f t="shared" si="2"/>
        <v>0.12168520400216294</v>
      </c>
      <c r="W22" s="74">
        <f t="shared" si="3"/>
        <v>0</v>
      </c>
      <c r="X22" s="74">
        <f t="shared" si="4"/>
        <v>0</v>
      </c>
      <c r="Y22" s="74">
        <f t="shared" si="5"/>
        <v>0</v>
      </c>
      <c r="Z22" s="74">
        <f t="shared" si="6"/>
        <v>0</v>
      </c>
      <c r="AA22" s="74">
        <f t="shared" si="7"/>
        <v>0</v>
      </c>
      <c r="AB22" s="74">
        <f t="shared" si="8"/>
        <v>0</v>
      </c>
    </row>
    <row r="23" spans="1:28" s="1" customFormat="1" ht="22.5" customHeight="1" x14ac:dyDescent="0.2">
      <c r="A23" s="59">
        <v>13</v>
      </c>
      <c r="B23" s="140" t="s">
        <v>153</v>
      </c>
      <c r="C23" s="159">
        <v>218721377</v>
      </c>
      <c r="D23" s="160">
        <v>155797076</v>
      </c>
      <c r="E23" s="161">
        <v>62924301</v>
      </c>
      <c r="F23" s="161">
        <v>0</v>
      </c>
      <c r="G23" s="161">
        <v>0</v>
      </c>
      <c r="H23" s="159">
        <v>218721377</v>
      </c>
      <c r="I23" s="159">
        <v>38667038</v>
      </c>
      <c r="J23" s="159">
        <v>14490998</v>
      </c>
      <c r="K23" s="161">
        <v>14149998</v>
      </c>
      <c r="L23" s="161">
        <v>341000</v>
      </c>
      <c r="M23" s="161">
        <v>0</v>
      </c>
      <c r="N23" s="161">
        <v>24176040</v>
      </c>
      <c r="O23" s="161">
        <v>0</v>
      </c>
      <c r="P23" s="161">
        <v>32271813</v>
      </c>
      <c r="Q23" s="161">
        <v>0</v>
      </c>
      <c r="R23" s="161">
        <v>0</v>
      </c>
      <c r="S23" s="161">
        <v>147782526</v>
      </c>
      <c r="T23" s="159">
        <v>204230379</v>
      </c>
      <c r="U23" s="139">
        <f t="shared" si="2"/>
        <v>0.3747635906324141</v>
      </c>
      <c r="W23" s="74">
        <f t="shared" si="3"/>
        <v>0</v>
      </c>
      <c r="X23" s="74">
        <f t="shared" si="4"/>
        <v>0</v>
      </c>
      <c r="Y23" s="74">
        <f t="shared" si="5"/>
        <v>0</v>
      </c>
      <c r="Z23" s="74">
        <f t="shared" si="6"/>
        <v>0</v>
      </c>
      <c r="AA23" s="74">
        <f t="shared" si="7"/>
        <v>0</v>
      </c>
      <c r="AB23" s="74">
        <f t="shared" si="8"/>
        <v>0</v>
      </c>
    </row>
    <row r="24" spans="1:28" s="1" customFormat="1" ht="22.5" customHeight="1" x14ac:dyDescent="0.2">
      <c r="A24" s="59">
        <v>14</v>
      </c>
      <c r="B24" s="140" t="s">
        <v>251</v>
      </c>
      <c r="C24" s="159">
        <v>67765025.799999997</v>
      </c>
      <c r="D24" s="160">
        <v>17578981.351</v>
      </c>
      <c r="E24" s="161">
        <v>50186044.449000001</v>
      </c>
      <c r="F24" s="161">
        <v>2760892.5</v>
      </c>
      <c r="G24" s="161">
        <v>0</v>
      </c>
      <c r="H24" s="159">
        <v>65004133.299999997</v>
      </c>
      <c r="I24" s="159">
        <v>62905470.550999999</v>
      </c>
      <c r="J24" s="159">
        <v>33202687.812999997</v>
      </c>
      <c r="K24" s="161">
        <v>30187201.020999998</v>
      </c>
      <c r="L24" s="161">
        <v>3015486.7919999999</v>
      </c>
      <c r="M24" s="161">
        <v>0</v>
      </c>
      <c r="N24" s="161">
        <v>29702782.738000005</v>
      </c>
      <c r="O24" s="161">
        <v>0</v>
      </c>
      <c r="P24" s="161">
        <v>1831969.7489999998</v>
      </c>
      <c r="Q24" s="161">
        <v>0</v>
      </c>
      <c r="R24" s="161">
        <v>0</v>
      </c>
      <c r="S24" s="161">
        <v>266693</v>
      </c>
      <c r="T24" s="159">
        <v>31801445.487000003</v>
      </c>
      <c r="U24" s="139">
        <f t="shared" si="2"/>
        <v>0.5278187655568245</v>
      </c>
      <c r="W24" s="74">
        <f t="shared" si="3"/>
        <v>0</v>
      </c>
      <c r="X24" s="74">
        <f t="shared" si="4"/>
        <v>0</v>
      </c>
      <c r="Y24" s="74">
        <f t="shared" si="5"/>
        <v>-1.862645149230957E-9</v>
      </c>
      <c r="Z24" s="74">
        <f t="shared" si="6"/>
        <v>-3.7252902984619141E-9</v>
      </c>
      <c r="AA24" s="74">
        <f t="shared" si="7"/>
        <v>-4.6566128730773926E-10</v>
      </c>
      <c r="AB24" s="74">
        <f t="shared" si="8"/>
        <v>0</v>
      </c>
    </row>
    <row r="25" spans="1:28" s="1" customFormat="1" ht="22.5" customHeight="1" x14ac:dyDescent="0.2">
      <c r="A25" s="59">
        <v>15</v>
      </c>
      <c r="B25" s="140" t="s">
        <v>249</v>
      </c>
      <c r="C25" s="159">
        <v>41656028</v>
      </c>
      <c r="D25" s="160">
        <v>792163</v>
      </c>
      <c r="E25" s="161">
        <v>40863865</v>
      </c>
      <c r="F25" s="161">
        <v>261807</v>
      </c>
      <c r="G25" s="161">
        <v>0</v>
      </c>
      <c r="H25" s="159">
        <v>41394221</v>
      </c>
      <c r="I25" s="159">
        <v>40436006</v>
      </c>
      <c r="J25" s="159">
        <v>395601</v>
      </c>
      <c r="K25" s="161">
        <v>358316</v>
      </c>
      <c r="L25" s="161">
        <v>37285</v>
      </c>
      <c r="M25" s="161">
        <v>0</v>
      </c>
      <c r="N25" s="161">
        <v>40040405</v>
      </c>
      <c r="O25" s="161">
        <v>0</v>
      </c>
      <c r="P25" s="161">
        <v>958215</v>
      </c>
      <c r="Q25" s="161">
        <v>0</v>
      </c>
      <c r="R25" s="161">
        <v>0</v>
      </c>
      <c r="S25" s="161">
        <v>0</v>
      </c>
      <c r="T25" s="159">
        <v>40998620</v>
      </c>
      <c r="U25" s="139">
        <f t="shared" si="2"/>
        <v>9.7833846399172069E-3</v>
      </c>
      <c r="W25" s="74">
        <f t="shared" si="3"/>
        <v>0</v>
      </c>
      <c r="X25" s="74">
        <f t="shared" si="4"/>
        <v>0</v>
      </c>
      <c r="Y25" s="74">
        <f t="shared" si="5"/>
        <v>0</v>
      </c>
      <c r="Z25" s="74">
        <f t="shared" si="6"/>
        <v>0</v>
      </c>
      <c r="AA25" s="74">
        <f t="shared" si="7"/>
        <v>0</v>
      </c>
      <c r="AB25" s="74">
        <f t="shared" si="8"/>
        <v>0</v>
      </c>
    </row>
    <row r="26" spans="1:28" s="1" customFormat="1" ht="22.5" customHeight="1" x14ac:dyDescent="0.2">
      <c r="A26" s="59">
        <v>16</v>
      </c>
      <c r="B26" s="140" t="s">
        <v>219</v>
      </c>
      <c r="C26" s="159">
        <v>230349406</v>
      </c>
      <c r="D26" s="160">
        <v>163748937</v>
      </c>
      <c r="E26" s="161">
        <v>66600469</v>
      </c>
      <c r="F26" s="161">
        <v>1662836</v>
      </c>
      <c r="G26" s="161">
        <v>0</v>
      </c>
      <c r="H26" s="159">
        <v>228686570</v>
      </c>
      <c r="I26" s="159">
        <v>66532809</v>
      </c>
      <c r="J26" s="159">
        <v>48325355</v>
      </c>
      <c r="K26" s="161">
        <v>47010940</v>
      </c>
      <c r="L26" s="161">
        <v>1314415</v>
      </c>
      <c r="M26" s="161">
        <v>0</v>
      </c>
      <c r="N26" s="161">
        <v>17462761</v>
      </c>
      <c r="O26" s="161">
        <v>744693</v>
      </c>
      <c r="P26" s="161">
        <v>106931377</v>
      </c>
      <c r="Q26" s="161">
        <v>18808136</v>
      </c>
      <c r="R26" s="161">
        <v>0</v>
      </c>
      <c r="S26" s="161">
        <v>36414248</v>
      </c>
      <c r="T26" s="159">
        <v>180361215</v>
      </c>
      <c r="U26" s="139">
        <f t="shared" si="2"/>
        <v>0.72633871508416248</v>
      </c>
      <c r="W26" s="74">
        <f t="shared" si="3"/>
        <v>0</v>
      </c>
      <c r="X26" s="74">
        <f t="shared" si="4"/>
        <v>0</v>
      </c>
      <c r="Y26" s="74">
        <f t="shared" si="5"/>
        <v>0</v>
      </c>
      <c r="Z26" s="74">
        <f t="shared" si="6"/>
        <v>0</v>
      </c>
      <c r="AA26" s="74">
        <f t="shared" si="7"/>
        <v>0</v>
      </c>
      <c r="AB26" s="74">
        <f t="shared" si="8"/>
        <v>0</v>
      </c>
    </row>
    <row r="27" spans="1:28" s="114" customFormat="1" ht="30.75" customHeight="1" x14ac:dyDescent="0.2">
      <c r="A27" s="59">
        <v>21</v>
      </c>
      <c r="B27" s="140"/>
      <c r="C27" s="159"/>
      <c r="D27" s="160"/>
      <c r="E27" s="161"/>
      <c r="F27" s="161"/>
      <c r="G27" s="161"/>
      <c r="H27" s="159"/>
      <c r="I27" s="159"/>
      <c r="J27" s="159"/>
      <c r="K27" s="161"/>
      <c r="L27" s="161"/>
      <c r="M27" s="161"/>
      <c r="N27" s="161"/>
      <c r="O27" s="161"/>
      <c r="P27" s="161"/>
      <c r="Q27" s="161"/>
      <c r="R27" s="161"/>
      <c r="S27" s="161"/>
      <c r="T27" s="159"/>
      <c r="U27" s="139" t="e">
        <f t="shared" si="2"/>
        <v>#DIV/0!</v>
      </c>
      <c r="W27" s="115">
        <f t="shared" si="3"/>
        <v>0</v>
      </c>
      <c r="X27" s="115">
        <f t="shared" si="4"/>
        <v>0</v>
      </c>
      <c r="Y27" s="115">
        <f t="shared" si="5"/>
        <v>0</v>
      </c>
      <c r="Z27" s="115">
        <f t="shared" si="6"/>
        <v>0</v>
      </c>
      <c r="AA27" s="115">
        <f t="shared" si="7"/>
        <v>0</v>
      </c>
      <c r="AB27" s="115">
        <f t="shared" si="8"/>
        <v>0</v>
      </c>
    </row>
    <row r="28" spans="1:28" s="100" customFormat="1" ht="34.5" customHeight="1" x14ac:dyDescent="0.2">
      <c r="A28" s="172" t="s">
        <v>1</v>
      </c>
      <c r="B28" s="58" t="s">
        <v>356</v>
      </c>
      <c r="C28" s="173">
        <f t="shared" ref="C28:T28" si="16">C29+C41+C50+C59+C67+C75+C82+C88+C94+C100+C117+C131</f>
        <v>22692693202.493999</v>
      </c>
      <c r="D28" s="173">
        <f t="shared" si="16"/>
        <v>14535896419.723</v>
      </c>
      <c r="E28" s="173">
        <f t="shared" si="16"/>
        <v>8156796782.7709999</v>
      </c>
      <c r="F28" s="173">
        <f t="shared" si="16"/>
        <v>303433681</v>
      </c>
      <c r="G28" s="173">
        <f t="shared" si="16"/>
        <v>24108498.736000001</v>
      </c>
      <c r="H28" s="173">
        <f t="shared" si="16"/>
        <v>22365151022.652</v>
      </c>
      <c r="I28" s="173">
        <f t="shared" si="16"/>
        <v>10045920540.778</v>
      </c>
      <c r="J28" s="173">
        <f t="shared" si="16"/>
        <v>2931153230.447</v>
      </c>
      <c r="K28" s="173">
        <f t="shared" si="16"/>
        <v>2721529986.0830002</v>
      </c>
      <c r="L28" s="173">
        <f t="shared" si="16"/>
        <v>209623244.36399999</v>
      </c>
      <c r="M28" s="173">
        <f t="shared" si="16"/>
        <v>0</v>
      </c>
      <c r="N28" s="173">
        <f t="shared" si="16"/>
        <v>7110429651.3310003</v>
      </c>
      <c r="O28" s="173">
        <f t="shared" si="16"/>
        <v>4337659</v>
      </c>
      <c r="P28" s="173">
        <f t="shared" si="16"/>
        <v>9160116333.894001</v>
      </c>
      <c r="Q28" s="173">
        <f t="shared" si="16"/>
        <v>613248291.80400002</v>
      </c>
      <c r="R28" s="173">
        <f t="shared" si="16"/>
        <v>15696509</v>
      </c>
      <c r="S28" s="173">
        <f t="shared" si="16"/>
        <v>2530169347.1760001</v>
      </c>
      <c r="T28" s="173">
        <f t="shared" si="16"/>
        <v>19433997792.205002</v>
      </c>
      <c r="U28" s="175">
        <f t="shared" si="2"/>
        <v>0.29177547428819289</v>
      </c>
      <c r="W28" s="101">
        <f t="shared" ref="W28:W87" si="17">C28-D28-E28</f>
        <v>0</v>
      </c>
      <c r="X28" s="101">
        <f t="shared" ref="X28:X87" si="18">C28-F28-G28-H28</f>
        <v>0.10599899291992188</v>
      </c>
      <c r="Y28" s="101">
        <f t="shared" ref="Y28:Y87" si="19">H28-I28-P28-Q28-R28-S28</f>
        <v>0</v>
      </c>
      <c r="Z28" s="101">
        <f t="shared" ref="Z28:Z87" si="20">I28-J28-N28-O28</f>
        <v>-9.5367431640625E-7</v>
      </c>
      <c r="AA28" s="101">
        <f t="shared" ref="AA28:AA87" si="21">J28-K28-L28-M28</f>
        <v>-1.4901161193847656E-7</v>
      </c>
      <c r="AB28" s="101">
        <f t="shared" ref="AB28:AB87" si="22">T28-SUM(N28:S28)</f>
        <v>0</v>
      </c>
    </row>
    <row r="29" spans="1:28" s="100" customFormat="1" ht="22.5" customHeight="1" x14ac:dyDescent="0.2">
      <c r="A29" s="172" t="s">
        <v>7</v>
      </c>
      <c r="B29" s="58" t="s">
        <v>229</v>
      </c>
      <c r="C29" s="173">
        <f t="shared" ref="C29:T29" si="23">SUM(C30:C40)</f>
        <v>3231665816</v>
      </c>
      <c r="D29" s="174">
        <f t="shared" si="23"/>
        <v>2226174211</v>
      </c>
      <c r="E29" s="173">
        <f t="shared" si="23"/>
        <v>1005491605</v>
      </c>
      <c r="F29" s="173">
        <f t="shared" si="23"/>
        <v>43522029</v>
      </c>
      <c r="G29" s="173">
        <f t="shared" si="23"/>
        <v>12978697</v>
      </c>
      <c r="H29" s="173">
        <f t="shared" si="23"/>
        <v>3175165090</v>
      </c>
      <c r="I29" s="173">
        <f t="shared" si="23"/>
        <v>849035917</v>
      </c>
      <c r="J29" s="173">
        <f t="shared" si="23"/>
        <v>338227056</v>
      </c>
      <c r="K29" s="173">
        <f t="shared" si="23"/>
        <v>323451232</v>
      </c>
      <c r="L29" s="173">
        <f t="shared" si="23"/>
        <v>14775824</v>
      </c>
      <c r="M29" s="173">
        <f t="shared" si="23"/>
        <v>0</v>
      </c>
      <c r="N29" s="173">
        <f t="shared" si="23"/>
        <v>510808861</v>
      </c>
      <c r="O29" s="173">
        <f t="shared" si="23"/>
        <v>0</v>
      </c>
      <c r="P29" s="173">
        <f t="shared" si="23"/>
        <v>1837084699</v>
      </c>
      <c r="Q29" s="173">
        <f t="shared" si="23"/>
        <v>6701057</v>
      </c>
      <c r="R29" s="173">
        <f t="shared" si="23"/>
        <v>0</v>
      </c>
      <c r="S29" s="173">
        <f t="shared" si="23"/>
        <v>482343417</v>
      </c>
      <c r="T29" s="173">
        <f t="shared" si="23"/>
        <v>2836938034</v>
      </c>
      <c r="U29" s="175">
        <f t="shared" si="2"/>
        <v>0.39836601635782154</v>
      </c>
      <c r="W29" s="101">
        <f t="shared" si="17"/>
        <v>0</v>
      </c>
      <c r="X29" s="101">
        <f t="shared" si="18"/>
        <v>0</v>
      </c>
      <c r="Y29" s="101">
        <f t="shared" si="19"/>
        <v>0</v>
      </c>
      <c r="Z29" s="101">
        <f t="shared" si="20"/>
        <v>0</v>
      </c>
      <c r="AA29" s="101">
        <f t="shared" si="21"/>
        <v>0</v>
      </c>
      <c r="AB29" s="101">
        <f t="shared" si="22"/>
        <v>0</v>
      </c>
    </row>
    <row r="30" spans="1:28" s="1" customFormat="1" ht="22.5" customHeight="1" x14ac:dyDescent="0.2">
      <c r="A30" s="59" t="s">
        <v>9</v>
      </c>
      <c r="B30" s="140" t="s">
        <v>253</v>
      </c>
      <c r="C30" s="159">
        <v>2155638</v>
      </c>
      <c r="D30" s="160">
        <v>1237923</v>
      </c>
      <c r="E30" s="161">
        <v>917715</v>
      </c>
      <c r="F30" s="161">
        <v>0</v>
      </c>
      <c r="G30" s="161">
        <v>0</v>
      </c>
      <c r="H30" s="159">
        <v>2155638</v>
      </c>
      <c r="I30" s="159">
        <v>912740</v>
      </c>
      <c r="J30" s="159">
        <v>736351</v>
      </c>
      <c r="K30" s="161">
        <v>734136</v>
      </c>
      <c r="L30" s="161">
        <v>2215</v>
      </c>
      <c r="M30" s="161">
        <v>0</v>
      </c>
      <c r="N30" s="161">
        <v>176389</v>
      </c>
      <c r="O30" s="161">
        <v>0</v>
      </c>
      <c r="P30" s="161">
        <v>1242898</v>
      </c>
      <c r="Q30" s="161">
        <v>0</v>
      </c>
      <c r="R30" s="161">
        <v>0</v>
      </c>
      <c r="S30" s="161">
        <v>0</v>
      </c>
      <c r="T30" s="159">
        <v>1419287</v>
      </c>
      <c r="U30" s="139">
        <f t="shared" si="2"/>
        <v>0.80674781427350617</v>
      </c>
      <c r="W30" s="74">
        <f t="shared" si="17"/>
        <v>0</v>
      </c>
      <c r="X30" s="74">
        <f t="shared" si="18"/>
        <v>0</v>
      </c>
      <c r="Y30" s="74">
        <f t="shared" si="19"/>
        <v>0</v>
      </c>
      <c r="Z30" s="74">
        <f t="shared" si="20"/>
        <v>0</v>
      </c>
      <c r="AA30" s="74">
        <f t="shared" si="21"/>
        <v>0</v>
      </c>
      <c r="AB30" s="74">
        <f t="shared" si="22"/>
        <v>0</v>
      </c>
    </row>
    <row r="31" spans="1:28" s="1" customFormat="1" ht="22.5" customHeight="1" x14ac:dyDescent="0.2">
      <c r="A31" s="59" t="s">
        <v>10</v>
      </c>
      <c r="B31" s="140" t="s">
        <v>254</v>
      </c>
      <c r="C31" s="159">
        <v>386357776</v>
      </c>
      <c r="D31" s="160">
        <v>272570070</v>
      </c>
      <c r="E31" s="161">
        <v>113787706</v>
      </c>
      <c r="F31" s="161">
        <v>16765421</v>
      </c>
      <c r="G31" s="161">
        <v>10965245</v>
      </c>
      <c r="H31" s="159">
        <v>358627110</v>
      </c>
      <c r="I31" s="159">
        <v>208177451</v>
      </c>
      <c r="J31" s="159">
        <v>86392755</v>
      </c>
      <c r="K31" s="161">
        <v>83392755</v>
      </c>
      <c r="L31" s="161">
        <v>3000000</v>
      </c>
      <c r="M31" s="161">
        <v>0</v>
      </c>
      <c r="N31" s="161">
        <v>121784696</v>
      </c>
      <c r="O31" s="161">
        <v>0</v>
      </c>
      <c r="P31" s="161">
        <v>113806046</v>
      </c>
      <c r="Q31" s="161">
        <v>1388653</v>
      </c>
      <c r="R31" s="161">
        <v>0</v>
      </c>
      <c r="S31" s="161">
        <v>35254960</v>
      </c>
      <c r="T31" s="159">
        <v>272234355</v>
      </c>
      <c r="U31" s="139">
        <f t="shared" si="2"/>
        <v>0.41499573841933535</v>
      </c>
      <c r="W31" s="74">
        <f t="shared" si="17"/>
        <v>0</v>
      </c>
      <c r="X31" s="74">
        <f t="shared" si="18"/>
        <v>0</v>
      </c>
      <c r="Y31" s="74">
        <f t="shared" si="19"/>
        <v>0</v>
      </c>
      <c r="Z31" s="74">
        <f t="shared" si="20"/>
        <v>0</v>
      </c>
      <c r="AA31" s="74">
        <f t="shared" si="21"/>
        <v>0</v>
      </c>
      <c r="AB31" s="74">
        <f t="shared" si="22"/>
        <v>0</v>
      </c>
    </row>
    <row r="32" spans="1:28" s="1" customFormat="1" ht="22.5" customHeight="1" x14ac:dyDescent="0.2">
      <c r="A32" s="59" t="s">
        <v>29</v>
      </c>
      <c r="B32" s="140" t="s">
        <v>255</v>
      </c>
      <c r="C32" s="159">
        <v>438856342</v>
      </c>
      <c r="D32" s="160">
        <v>291074700</v>
      </c>
      <c r="E32" s="161">
        <v>147781642</v>
      </c>
      <c r="F32" s="161">
        <v>0</v>
      </c>
      <c r="G32" s="161">
        <v>0</v>
      </c>
      <c r="H32" s="159">
        <v>438856342</v>
      </c>
      <c r="I32" s="159">
        <v>105678306</v>
      </c>
      <c r="J32" s="159">
        <v>41397331</v>
      </c>
      <c r="K32" s="161">
        <v>41238194</v>
      </c>
      <c r="L32" s="161">
        <v>159137</v>
      </c>
      <c r="M32" s="161">
        <v>0</v>
      </c>
      <c r="N32" s="161">
        <v>64280975</v>
      </c>
      <c r="O32" s="161">
        <v>0</v>
      </c>
      <c r="P32" s="161">
        <v>228588706</v>
      </c>
      <c r="Q32" s="161">
        <v>1382039</v>
      </c>
      <c r="R32" s="161">
        <v>0</v>
      </c>
      <c r="S32" s="161">
        <v>103207291</v>
      </c>
      <c r="T32" s="159">
        <v>397459011</v>
      </c>
      <c r="U32" s="139">
        <f t="shared" si="2"/>
        <v>0.39172969899801385</v>
      </c>
      <c r="W32" s="74">
        <f t="shared" si="17"/>
        <v>0</v>
      </c>
      <c r="X32" s="74">
        <f t="shared" si="18"/>
        <v>0</v>
      </c>
      <c r="Y32" s="74">
        <f t="shared" si="19"/>
        <v>0</v>
      </c>
      <c r="Z32" s="74">
        <f t="shared" si="20"/>
        <v>0</v>
      </c>
      <c r="AA32" s="74">
        <f t="shared" si="21"/>
        <v>0</v>
      </c>
      <c r="AB32" s="74">
        <f t="shared" si="22"/>
        <v>0</v>
      </c>
    </row>
    <row r="33" spans="1:28" s="1" customFormat="1" ht="22.5" customHeight="1" x14ac:dyDescent="0.2">
      <c r="A33" s="59" t="s">
        <v>31</v>
      </c>
      <c r="B33" s="140" t="s">
        <v>256</v>
      </c>
      <c r="C33" s="159">
        <v>733276992</v>
      </c>
      <c r="D33" s="160">
        <v>528204148</v>
      </c>
      <c r="E33" s="161">
        <v>205072844</v>
      </c>
      <c r="F33" s="161">
        <v>21790</v>
      </c>
      <c r="G33" s="161">
        <v>0</v>
      </c>
      <c r="H33" s="159">
        <v>733255202</v>
      </c>
      <c r="I33" s="159">
        <v>115655046</v>
      </c>
      <c r="J33" s="159">
        <v>44733738</v>
      </c>
      <c r="K33" s="161">
        <v>44012521</v>
      </c>
      <c r="L33" s="161">
        <v>721217</v>
      </c>
      <c r="M33" s="161">
        <v>0</v>
      </c>
      <c r="N33" s="161">
        <v>70921308</v>
      </c>
      <c r="O33" s="161">
        <v>0</v>
      </c>
      <c r="P33" s="161">
        <v>477317498</v>
      </c>
      <c r="Q33" s="161">
        <v>2081850</v>
      </c>
      <c r="R33" s="161">
        <v>0</v>
      </c>
      <c r="S33" s="161">
        <v>138200808</v>
      </c>
      <c r="T33" s="159">
        <v>688521464</v>
      </c>
      <c r="U33" s="139">
        <f t="shared" si="2"/>
        <v>0.38678587357096378</v>
      </c>
      <c r="W33" s="74">
        <f t="shared" si="17"/>
        <v>0</v>
      </c>
      <c r="X33" s="74">
        <f t="shared" si="18"/>
        <v>0</v>
      </c>
      <c r="Y33" s="74">
        <f t="shared" si="19"/>
        <v>0</v>
      </c>
      <c r="Z33" s="74">
        <f t="shared" si="20"/>
        <v>0</v>
      </c>
      <c r="AA33" s="74">
        <f t="shared" si="21"/>
        <v>0</v>
      </c>
      <c r="AB33" s="74">
        <f t="shared" si="22"/>
        <v>0</v>
      </c>
    </row>
    <row r="34" spans="1:28" s="1" customFormat="1" ht="22.5" customHeight="1" x14ac:dyDescent="0.2">
      <c r="A34" s="59" t="s">
        <v>32</v>
      </c>
      <c r="B34" s="140" t="s">
        <v>257</v>
      </c>
      <c r="C34" s="159">
        <v>0</v>
      </c>
      <c r="D34" s="160">
        <v>0</v>
      </c>
      <c r="E34" s="161">
        <v>0</v>
      </c>
      <c r="F34" s="161">
        <v>0</v>
      </c>
      <c r="G34" s="161">
        <v>0</v>
      </c>
      <c r="H34" s="159">
        <v>0</v>
      </c>
      <c r="I34" s="159">
        <v>0</v>
      </c>
      <c r="J34" s="159">
        <v>0</v>
      </c>
      <c r="K34" s="161">
        <v>0</v>
      </c>
      <c r="L34" s="161">
        <v>0</v>
      </c>
      <c r="M34" s="161">
        <v>0</v>
      </c>
      <c r="N34" s="161">
        <v>0</v>
      </c>
      <c r="O34" s="161">
        <v>0</v>
      </c>
      <c r="P34" s="161">
        <v>0</v>
      </c>
      <c r="Q34" s="161">
        <v>0</v>
      </c>
      <c r="R34" s="161">
        <v>0</v>
      </c>
      <c r="S34" s="161">
        <v>0</v>
      </c>
      <c r="T34" s="159">
        <v>0</v>
      </c>
      <c r="U34" s="139" t="e">
        <f t="shared" si="2"/>
        <v>#DIV/0!</v>
      </c>
      <c r="W34" s="74">
        <f t="shared" si="17"/>
        <v>0</v>
      </c>
      <c r="X34" s="74">
        <f t="shared" si="18"/>
        <v>0</v>
      </c>
      <c r="Y34" s="74">
        <f t="shared" si="19"/>
        <v>0</v>
      </c>
      <c r="Z34" s="74">
        <f t="shared" si="20"/>
        <v>0</v>
      </c>
      <c r="AA34" s="74">
        <f t="shared" si="21"/>
        <v>0</v>
      </c>
      <c r="AB34" s="74">
        <f t="shared" si="22"/>
        <v>0</v>
      </c>
    </row>
    <row r="35" spans="1:28" s="1" customFormat="1" ht="22.5" customHeight="1" x14ac:dyDescent="0.2">
      <c r="A35" s="59" t="s">
        <v>38</v>
      </c>
      <c r="B35" s="140" t="s">
        <v>258</v>
      </c>
      <c r="C35" s="159">
        <v>268207248</v>
      </c>
      <c r="D35" s="160">
        <v>157792335</v>
      </c>
      <c r="E35" s="161">
        <v>110414913</v>
      </c>
      <c r="F35" s="161">
        <v>467008</v>
      </c>
      <c r="G35" s="161">
        <v>2733</v>
      </c>
      <c r="H35" s="159">
        <v>267737507</v>
      </c>
      <c r="I35" s="159">
        <v>69300361</v>
      </c>
      <c r="J35" s="159">
        <v>23136415</v>
      </c>
      <c r="K35" s="161">
        <v>17794850</v>
      </c>
      <c r="L35" s="161">
        <v>5341565</v>
      </c>
      <c r="M35" s="161">
        <v>0</v>
      </c>
      <c r="N35" s="161">
        <v>46163946</v>
      </c>
      <c r="O35" s="161">
        <v>0</v>
      </c>
      <c r="P35" s="161">
        <v>153012930</v>
      </c>
      <c r="Q35" s="161">
        <v>0</v>
      </c>
      <c r="R35" s="161">
        <v>0</v>
      </c>
      <c r="S35" s="161">
        <v>45424216</v>
      </c>
      <c r="T35" s="159">
        <v>244601092</v>
      </c>
      <c r="U35" s="139">
        <f t="shared" ref="U35:U38" si="24">J35/I35</f>
        <v>0.33385706316883401</v>
      </c>
      <c r="W35" s="74">
        <f t="shared" ref="W35:W38" si="25">C35-D35-E35</f>
        <v>0</v>
      </c>
      <c r="X35" s="74">
        <f t="shared" ref="X35:X38" si="26">C35-F35-G35-H35</f>
        <v>0</v>
      </c>
      <c r="Y35" s="74">
        <f t="shared" ref="Y35:Y38" si="27">H35-I35-P35-Q35-R35-S35</f>
        <v>0</v>
      </c>
      <c r="Z35" s="74">
        <f t="shared" ref="Z35:Z38" si="28">I35-J35-N35-O35</f>
        <v>0</v>
      </c>
      <c r="AA35" s="74">
        <f t="shared" ref="AA35:AA38" si="29">J35-K35-L35-M35</f>
        <v>0</v>
      </c>
      <c r="AB35" s="74">
        <f t="shared" ref="AB35:AB38" si="30">T35-SUM(N35:S35)</f>
        <v>0</v>
      </c>
    </row>
    <row r="36" spans="1:28" s="1" customFormat="1" ht="22.5" customHeight="1" x14ac:dyDescent="0.2">
      <c r="A36" s="59" t="s">
        <v>39</v>
      </c>
      <c r="B36" s="140" t="s">
        <v>259</v>
      </c>
      <c r="C36" s="159">
        <v>330392461</v>
      </c>
      <c r="D36" s="160">
        <v>194911287</v>
      </c>
      <c r="E36" s="161">
        <v>135481174</v>
      </c>
      <c r="F36" s="161">
        <v>12971408</v>
      </c>
      <c r="G36" s="161">
        <v>0</v>
      </c>
      <c r="H36" s="159">
        <v>317421053</v>
      </c>
      <c r="I36" s="159">
        <v>71662486</v>
      </c>
      <c r="J36" s="159">
        <v>29046734</v>
      </c>
      <c r="K36" s="161">
        <v>25151959</v>
      </c>
      <c r="L36" s="161">
        <v>3894775</v>
      </c>
      <c r="M36" s="161">
        <v>0</v>
      </c>
      <c r="N36" s="161">
        <v>42615752</v>
      </c>
      <c r="O36" s="161">
        <v>0</v>
      </c>
      <c r="P36" s="161">
        <v>184238293</v>
      </c>
      <c r="Q36" s="161">
        <v>0</v>
      </c>
      <c r="R36" s="161">
        <v>0</v>
      </c>
      <c r="S36" s="161">
        <v>61520274</v>
      </c>
      <c r="T36" s="159">
        <v>288374319</v>
      </c>
      <c r="U36" s="139">
        <f t="shared" si="24"/>
        <v>0.40532690981443203</v>
      </c>
      <c r="W36" s="74">
        <f t="shared" si="25"/>
        <v>0</v>
      </c>
      <c r="X36" s="74">
        <f t="shared" si="26"/>
        <v>0</v>
      </c>
      <c r="Y36" s="74">
        <f t="shared" si="27"/>
        <v>0</v>
      </c>
      <c r="Z36" s="74">
        <f t="shared" si="28"/>
        <v>0</v>
      </c>
      <c r="AA36" s="74">
        <f t="shared" si="29"/>
        <v>0</v>
      </c>
      <c r="AB36" s="74">
        <f t="shared" si="30"/>
        <v>0</v>
      </c>
    </row>
    <row r="37" spans="1:28" s="1" customFormat="1" ht="22.5" customHeight="1" x14ac:dyDescent="0.2">
      <c r="A37" s="59" t="s">
        <v>40</v>
      </c>
      <c r="B37" s="140" t="s">
        <v>260</v>
      </c>
      <c r="C37" s="159">
        <v>300529885</v>
      </c>
      <c r="D37" s="160">
        <v>232898213</v>
      </c>
      <c r="E37" s="161">
        <v>67631672</v>
      </c>
      <c r="F37" s="161">
        <v>0</v>
      </c>
      <c r="G37" s="161">
        <v>0</v>
      </c>
      <c r="H37" s="159">
        <v>300529885</v>
      </c>
      <c r="I37" s="159">
        <v>90791973</v>
      </c>
      <c r="J37" s="159">
        <v>41436106</v>
      </c>
      <c r="K37" s="161">
        <v>41436106</v>
      </c>
      <c r="L37" s="161">
        <v>0</v>
      </c>
      <c r="M37" s="161">
        <v>0</v>
      </c>
      <c r="N37" s="161">
        <v>49355867</v>
      </c>
      <c r="O37" s="161">
        <v>0</v>
      </c>
      <c r="P37" s="161">
        <v>209737912</v>
      </c>
      <c r="Q37" s="161">
        <v>0</v>
      </c>
      <c r="R37" s="161">
        <v>0</v>
      </c>
      <c r="S37" s="161">
        <v>0</v>
      </c>
      <c r="T37" s="159">
        <v>259093779</v>
      </c>
      <c r="U37" s="139">
        <f t="shared" si="24"/>
        <v>0.45638512558813982</v>
      </c>
      <c r="W37" s="74">
        <f t="shared" si="25"/>
        <v>0</v>
      </c>
      <c r="X37" s="74">
        <f t="shared" si="26"/>
        <v>0</v>
      </c>
      <c r="Y37" s="74">
        <f t="shared" si="27"/>
        <v>0</v>
      </c>
      <c r="Z37" s="74">
        <f t="shared" si="28"/>
        <v>0</v>
      </c>
      <c r="AA37" s="74">
        <f t="shared" si="29"/>
        <v>0</v>
      </c>
      <c r="AB37" s="74">
        <f t="shared" si="30"/>
        <v>0</v>
      </c>
    </row>
    <row r="38" spans="1:28" s="1" customFormat="1" ht="22.5" customHeight="1" x14ac:dyDescent="0.2">
      <c r="A38" s="59" t="s">
        <v>121</v>
      </c>
      <c r="B38" s="140" t="s">
        <v>261</v>
      </c>
      <c r="C38" s="159">
        <v>207748236</v>
      </c>
      <c r="D38" s="160">
        <v>92761897</v>
      </c>
      <c r="E38" s="161">
        <v>114986339</v>
      </c>
      <c r="F38" s="161">
        <v>537205</v>
      </c>
      <c r="G38" s="161">
        <v>2000900</v>
      </c>
      <c r="H38" s="159">
        <v>205210131</v>
      </c>
      <c r="I38" s="159">
        <v>59947153</v>
      </c>
      <c r="J38" s="159">
        <v>24061799</v>
      </c>
      <c r="K38" s="161">
        <v>22598724</v>
      </c>
      <c r="L38" s="161">
        <v>1463075</v>
      </c>
      <c r="M38" s="161">
        <v>0</v>
      </c>
      <c r="N38" s="161">
        <v>35885354</v>
      </c>
      <c r="O38" s="161">
        <v>0</v>
      </c>
      <c r="P38" s="161">
        <v>85278152</v>
      </c>
      <c r="Q38" s="161">
        <v>0</v>
      </c>
      <c r="R38" s="161">
        <v>0</v>
      </c>
      <c r="S38" s="161">
        <v>59984826</v>
      </c>
      <c r="T38" s="159">
        <v>181148332</v>
      </c>
      <c r="U38" s="139">
        <f t="shared" si="24"/>
        <v>0.40138351524383487</v>
      </c>
      <c r="W38" s="74">
        <f t="shared" si="25"/>
        <v>0</v>
      </c>
      <c r="X38" s="74">
        <f t="shared" si="26"/>
        <v>0</v>
      </c>
      <c r="Y38" s="74">
        <f t="shared" si="27"/>
        <v>0</v>
      </c>
      <c r="Z38" s="74">
        <f t="shared" si="28"/>
        <v>0</v>
      </c>
      <c r="AA38" s="74">
        <f t="shared" si="29"/>
        <v>0</v>
      </c>
      <c r="AB38" s="74">
        <f t="shared" si="30"/>
        <v>0</v>
      </c>
    </row>
    <row r="39" spans="1:28" s="1" customFormat="1" ht="22.5" customHeight="1" x14ac:dyDescent="0.2">
      <c r="A39" s="59" t="s">
        <v>122</v>
      </c>
      <c r="B39" s="140" t="s">
        <v>262</v>
      </c>
      <c r="C39" s="159">
        <v>288472103</v>
      </c>
      <c r="D39" s="160">
        <v>242918115</v>
      </c>
      <c r="E39" s="161">
        <v>45553988</v>
      </c>
      <c r="F39" s="161">
        <v>235885</v>
      </c>
      <c r="G39" s="161">
        <v>0</v>
      </c>
      <c r="H39" s="159">
        <v>288236218</v>
      </c>
      <c r="I39" s="159">
        <v>64126645</v>
      </c>
      <c r="J39" s="159">
        <v>20883636</v>
      </c>
      <c r="K39" s="161">
        <v>20859796</v>
      </c>
      <c r="L39" s="161">
        <v>23840</v>
      </c>
      <c r="M39" s="161">
        <v>0</v>
      </c>
      <c r="N39" s="161">
        <v>43243009</v>
      </c>
      <c r="O39" s="161">
        <v>0</v>
      </c>
      <c r="P39" s="161">
        <v>213349259</v>
      </c>
      <c r="Q39" s="161">
        <v>1576243</v>
      </c>
      <c r="R39" s="161">
        <v>0</v>
      </c>
      <c r="S39" s="161">
        <v>9184071</v>
      </c>
      <c r="T39" s="159">
        <v>267352582</v>
      </c>
      <c r="U39" s="139">
        <f t="shared" si="2"/>
        <v>0.32566238261802094</v>
      </c>
      <c r="W39" s="74">
        <f t="shared" si="17"/>
        <v>0</v>
      </c>
      <c r="X39" s="74">
        <f t="shared" si="18"/>
        <v>0</v>
      </c>
      <c r="Y39" s="74">
        <f t="shared" si="19"/>
        <v>0</v>
      </c>
      <c r="Z39" s="74">
        <f t="shared" si="20"/>
        <v>0</v>
      </c>
      <c r="AA39" s="74">
        <f t="shared" si="21"/>
        <v>0</v>
      </c>
      <c r="AB39" s="74">
        <f t="shared" si="22"/>
        <v>0</v>
      </c>
    </row>
    <row r="40" spans="1:28" s="1" customFormat="1" ht="44.25" customHeight="1" x14ac:dyDescent="0.2">
      <c r="A40" s="59" t="s">
        <v>252</v>
      </c>
      <c r="B40" s="140" t="s">
        <v>263</v>
      </c>
      <c r="C40" s="159">
        <v>275669135</v>
      </c>
      <c r="D40" s="160">
        <v>211805523</v>
      </c>
      <c r="E40" s="161">
        <v>63863612</v>
      </c>
      <c r="F40" s="161">
        <v>12523312</v>
      </c>
      <c r="G40" s="161">
        <v>9819</v>
      </c>
      <c r="H40" s="159">
        <v>263136004</v>
      </c>
      <c r="I40" s="159">
        <v>62783756</v>
      </c>
      <c r="J40" s="159">
        <v>26402191</v>
      </c>
      <c r="K40" s="161">
        <v>26232191</v>
      </c>
      <c r="L40" s="161">
        <v>170000</v>
      </c>
      <c r="M40" s="161">
        <v>0</v>
      </c>
      <c r="N40" s="161">
        <v>36381565</v>
      </c>
      <c r="O40" s="161">
        <v>0</v>
      </c>
      <c r="P40" s="161">
        <v>170513005</v>
      </c>
      <c r="Q40" s="161">
        <v>272272</v>
      </c>
      <c r="R40" s="161">
        <v>0</v>
      </c>
      <c r="S40" s="161">
        <v>29566971</v>
      </c>
      <c r="T40" s="159">
        <v>236733813</v>
      </c>
      <c r="U40" s="139">
        <f t="shared" si="2"/>
        <v>0.42052582836872648</v>
      </c>
      <c r="W40" s="74">
        <f t="shared" si="17"/>
        <v>0</v>
      </c>
      <c r="X40" s="74">
        <f t="shared" si="18"/>
        <v>0</v>
      </c>
      <c r="Y40" s="74">
        <f t="shared" si="19"/>
        <v>0</v>
      </c>
      <c r="Z40" s="74">
        <f t="shared" si="20"/>
        <v>0</v>
      </c>
      <c r="AA40" s="74">
        <f t="shared" si="21"/>
        <v>0</v>
      </c>
      <c r="AB40" s="74">
        <f t="shared" si="22"/>
        <v>0</v>
      </c>
    </row>
    <row r="41" spans="1:28" s="100" customFormat="1" ht="22.5" customHeight="1" x14ac:dyDescent="0.2">
      <c r="A41" s="172" t="s">
        <v>8</v>
      </c>
      <c r="B41" s="58" t="s">
        <v>230</v>
      </c>
      <c r="C41" s="173">
        <f t="shared" ref="C41:T41" si="31">SUM(C42:C49)</f>
        <v>1977840008.2969999</v>
      </c>
      <c r="D41" s="176">
        <f t="shared" si="31"/>
        <v>1136000657.2969999</v>
      </c>
      <c r="E41" s="177">
        <f t="shared" si="31"/>
        <v>841839351</v>
      </c>
      <c r="F41" s="177">
        <f t="shared" si="31"/>
        <v>1755706</v>
      </c>
      <c r="G41" s="177">
        <f t="shared" si="31"/>
        <v>0</v>
      </c>
      <c r="H41" s="173">
        <f t="shared" si="31"/>
        <v>1976084302.2969999</v>
      </c>
      <c r="I41" s="173">
        <f t="shared" si="31"/>
        <v>551472524</v>
      </c>
      <c r="J41" s="173">
        <f t="shared" si="31"/>
        <v>272225179</v>
      </c>
      <c r="K41" s="177">
        <f t="shared" si="31"/>
        <v>233801283</v>
      </c>
      <c r="L41" s="177">
        <f t="shared" si="31"/>
        <v>38423896</v>
      </c>
      <c r="M41" s="177">
        <f t="shared" si="31"/>
        <v>0</v>
      </c>
      <c r="N41" s="177">
        <f t="shared" si="31"/>
        <v>278797345</v>
      </c>
      <c r="O41" s="177">
        <f t="shared" si="31"/>
        <v>450000</v>
      </c>
      <c r="P41" s="177">
        <f t="shared" si="31"/>
        <v>853811867</v>
      </c>
      <c r="Q41" s="177">
        <f t="shared" si="31"/>
        <v>119348898.29699999</v>
      </c>
      <c r="R41" s="177">
        <f t="shared" si="31"/>
        <v>412092</v>
      </c>
      <c r="S41" s="177">
        <f t="shared" si="31"/>
        <v>451038921</v>
      </c>
      <c r="T41" s="177">
        <f t="shared" si="31"/>
        <v>1703859123.2969999</v>
      </c>
      <c r="U41" s="175">
        <f t="shared" si="2"/>
        <v>0.49363325850845108</v>
      </c>
      <c r="W41" s="101">
        <f t="shared" si="17"/>
        <v>0</v>
      </c>
      <c r="X41" s="101">
        <f t="shared" si="18"/>
        <v>0</v>
      </c>
      <c r="Y41" s="101">
        <f t="shared" si="19"/>
        <v>0</v>
      </c>
      <c r="Z41" s="101">
        <f t="shared" si="20"/>
        <v>0</v>
      </c>
      <c r="AA41" s="101">
        <f t="shared" si="21"/>
        <v>0</v>
      </c>
      <c r="AB41" s="101">
        <f t="shared" si="22"/>
        <v>0</v>
      </c>
    </row>
    <row r="42" spans="1:28" s="1" customFormat="1" ht="22.5" customHeight="1" x14ac:dyDescent="0.2">
      <c r="A42" s="59" t="s">
        <v>11</v>
      </c>
      <c r="B42" s="140" t="s">
        <v>264</v>
      </c>
      <c r="C42" s="159">
        <v>142215286</v>
      </c>
      <c r="D42" s="160">
        <v>128714355</v>
      </c>
      <c r="E42" s="161">
        <v>13500931</v>
      </c>
      <c r="F42" s="161">
        <v>0</v>
      </c>
      <c r="G42" s="161">
        <v>0</v>
      </c>
      <c r="H42" s="159">
        <v>142215286</v>
      </c>
      <c r="I42" s="159">
        <v>25598605</v>
      </c>
      <c r="J42" s="159">
        <v>12475130</v>
      </c>
      <c r="K42" s="161">
        <v>6349372</v>
      </c>
      <c r="L42" s="161">
        <v>6125758</v>
      </c>
      <c r="M42" s="161">
        <v>0</v>
      </c>
      <c r="N42" s="161">
        <v>13123475</v>
      </c>
      <c r="O42" s="161">
        <v>0</v>
      </c>
      <c r="P42" s="161">
        <v>113449034</v>
      </c>
      <c r="Q42" s="161">
        <v>200000</v>
      </c>
      <c r="R42" s="161">
        <v>0</v>
      </c>
      <c r="S42" s="161">
        <v>2967647</v>
      </c>
      <c r="T42" s="159">
        <v>129740156</v>
      </c>
      <c r="U42" s="139">
        <f t="shared" si="2"/>
        <v>0.48733632164721474</v>
      </c>
      <c r="W42" s="74">
        <f t="shared" si="17"/>
        <v>0</v>
      </c>
      <c r="X42" s="74">
        <f t="shared" si="18"/>
        <v>0</v>
      </c>
      <c r="Y42" s="74">
        <f t="shared" si="19"/>
        <v>0</v>
      </c>
      <c r="Z42" s="74">
        <f t="shared" si="20"/>
        <v>0</v>
      </c>
      <c r="AA42" s="74">
        <f t="shared" si="21"/>
        <v>0</v>
      </c>
      <c r="AB42" s="74">
        <f t="shared" si="22"/>
        <v>0</v>
      </c>
    </row>
    <row r="43" spans="1:28" s="1" customFormat="1" ht="22.5" customHeight="1" x14ac:dyDescent="0.2">
      <c r="A43" s="59" t="s">
        <v>12</v>
      </c>
      <c r="B43" s="140" t="s">
        <v>265</v>
      </c>
      <c r="C43" s="159">
        <v>193132110</v>
      </c>
      <c r="D43" s="160">
        <v>133077464</v>
      </c>
      <c r="E43" s="161">
        <v>60054646</v>
      </c>
      <c r="F43" s="161">
        <v>0</v>
      </c>
      <c r="G43" s="161">
        <v>0</v>
      </c>
      <c r="H43" s="159">
        <v>193132110</v>
      </c>
      <c r="I43" s="159">
        <v>29596713</v>
      </c>
      <c r="J43" s="159">
        <v>12471730</v>
      </c>
      <c r="K43" s="161">
        <v>11703284</v>
      </c>
      <c r="L43" s="161">
        <v>768446</v>
      </c>
      <c r="M43" s="161">
        <v>0</v>
      </c>
      <c r="N43" s="161">
        <v>17124983</v>
      </c>
      <c r="O43" s="161">
        <v>0</v>
      </c>
      <c r="P43" s="161">
        <v>70830168</v>
      </c>
      <c r="Q43" s="161">
        <v>6087150</v>
      </c>
      <c r="R43" s="161">
        <v>0</v>
      </c>
      <c r="S43" s="161">
        <v>86618079</v>
      </c>
      <c r="T43" s="159">
        <v>180660380</v>
      </c>
      <c r="U43" s="139">
        <f t="shared" si="2"/>
        <v>0.4213890238419381</v>
      </c>
      <c r="W43" s="74">
        <f t="shared" si="17"/>
        <v>0</v>
      </c>
      <c r="X43" s="74">
        <f t="shared" si="18"/>
        <v>0</v>
      </c>
      <c r="Y43" s="74">
        <f t="shared" si="19"/>
        <v>0</v>
      </c>
      <c r="Z43" s="74">
        <f t="shared" si="20"/>
        <v>0</v>
      </c>
      <c r="AA43" s="74">
        <f t="shared" si="21"/>
        <v>0</v>
      </c>
      <c r="AB43" s="74">
        <f t="shared" si="22"/>
        <v>0</v>
      </c>
    </row>
    <row r="44" spans="1:28" s="1" customFormat="1" ht="22.5" customHeight="1" x14ac:dyDescent="0.2">
      <c r="A44" s="59" t="s">
        <v>70</v>
      </c>
      <c r="B44" s="140" t="s">
        <v>274</v>
      </c>
      <c r="C44" s="159">
        <v>165518554</v>
      </c>
      <c r="D44" s="160">
        <v>76052790</v>
      </c>
      <c r="E44" s="161">
        <v>89465764</v>
      </c>
      <c r="F44" s="161">
        <v>1753539</v>
      </c>
      <c r="G44" s="161">
        <v>0</v>
      </c>
      <c r="H44" s="159">
        <v>163765015</v>
      </c>
      <c r="I44" s="159">
        <v>101722815</v>
      </c>
      <c r="J44" s="159">
        <v>55428343</v>
      </c>
      <c r="K44" s="161">
        <v>42646724</v>
      </c>
      <c r="L44" s="161">
        <v>12781619</v>
      </c>
      <c r="M44" s="161">
        <v>0</v>
      </c>
      <c r="N44" s="161">
        <v>46294472</v>
      </c>
      <c r="O44" s="161">
        <v>0</v>
      </c>
      <c r="P44" s="161">
        <v>37815955</v>
      </c>
      <c r="Q44" s="161">
        <v>5459860</v>
      </c>
      <c r="R44" s="161">
        <v>0</v>
      </c>
      <c r="S44" s="161">
        <v>18766385</v>
      </c>
      <c r="T44" s="159">
        <v>108336672</v>
      </c>
      <c r="U44" s="139">
        <f t="shared" si="2"/>
        <v>0.54489588201034345</v>
      </c>
      <c r="W44" s="74">
        <f t="shared" si="17"/>
        <v>0</v>
      </c>
      <c r="X44" s="74">
        <f t="shared" si="18"/>
        <v>0</v>
      </c>
      <c r="Y44" s="74">
        <f t="shared" si="19"/>
        <v>0</v>
      </c>
      <c r="Z44" s="74">
        <f t="shared" si="20"/>
        <v>0</v>
      </c>
      <c r="AA44" s="74">
        <f t="shared" si="21"/>
        <v>0</v>
      </c>
      <c r="AB44" s="74">
        <f t="shared" si="22"/>
        <v>0</v>
      </c>
    </row>
    <row r="45" spans="1:28" s="1" customFormat="1" ht="22.5" customHeight="1" x14ac:dyDescent="0.2">
      <c r="A45" s="59" t="s">
        <v>73</v>
      </c>
      <c r="B45" s="140" t="s">
        <v>267</v>
      </c>
      <c r="C45" s="159">
        <v>83016130</v>
      </c>
      <c r="D45" s="160">
        <v>51161330</v>
      </c>
      <c r="E45" s="161">
        <v>31854800</v>
      </c>
      <c r="F45" s="161">
        <v>2167</v>
      </c>
      <c r="G45" s="161">
        <v>0</v>
      </c>
      <c r="H45" s="159">
        <v>83013963</v>
      </c>
      <c r="I45" s="159">
        <v>21325528</v>
      </c>
      <c r="J45" s="159">
        <v>7748766</v>
      </c>
      <c r="K45" s="161">
        <v>7720766</v>
      </c>
      <c r="L45" s="161">
        <v>28000</v>
      </c>
      <c r="M45" s="161">
        <v>0</v>
      </c>
      <c r="N45" s="161">
        <v>13576762</v>
      </c>
      <c r="O45" s="161">
        <v>0</v>
      </c>
      <c r="P45" s="161">
        <v>37152311</v>
      </c>
      <c r="Q45" s="161">
        <v>17972223</v>
      </c>
      <c r="R45" s="161">
        <v>0</v>
      </c>
      <c r="S45" s="161">
        <v>6563901</v>
      </c>
      <c r="T45" s="159">
        <v>75265197</v>
      </c>
      <c r="U45" s="139">
        <f t="shared" si="2"/>
        <v>0.3633563492542834</v>
      </c>
      <c r="W45" s="74">
        <f t="shared" si="17"/>
        <v>0</v>
      </c>
      <c r="X45" s="74">
        <f t="shared" si="18"/>
        <v>0</v>
      </c>
      <c r="Y45" s="74">
        <f t="shared" si="19"/>
        <v>0</v>
      </c>
      <c r="Z45" s="74">
        <f t="shared" si="20"/>
        <v>0</v>
      </c>
      <c r="AA45" s="74">
        <f t="shared" si="21"/>
        <v>0</v>
      </c>
      <c r="AB45" s="74">
        <f t="shared" si="22"/>
        <v>0</v>
      </c>
    </row>
    <row r="46" spans="1:28" s="1" customFormat="1" ht="22.5" customHeight="1" x14ac:dyDescent="0.2">
      <c r="A46" s="59" t="s">
        <v>74</v>
      </c>
      <c r="B46" s="140" t="s">
        <v>268</v>
      </c>
      <c r="C46" s="159">
        <v>431855188</v>
      </c>
      <c r="D46" s="160">
        <v>193906733</v>
      </c>
      <c r="E46" s="161">
        <v>237948455</v>
      </c>
      <c r="F46" s="161">
        <v>0</v>
      </c>
      <c r="G46" s="161">
        <v>0</v>
      </c>
      <c r="H46" s="159">
        <v>431855188</v>
      </c>
      <c r="I46" s="159">
        <v>88187807</v>
      </c>
      <c r="J46" s="159">
        <v>38974268</v>
      </c>
      <c r="K46" s="161">
        <v>37172463</v>
      </c>
      <c r="L46" s="161">
        <v>1801805</v>
      </c>
      <c r="M46" s="161">
        <v>0</v>
      </c>
      <c r="N46" s="161">
        <v>49213539</v>
      </c>
      <c r="O46" s="161">
        <v>0</v>
      </c>
      <c r="P46" s="161">
        <v>125940631</v>
      </c>
      <c r="Q46" s="161">
        <v>34941193</v>
      </c>
      <c r="R46" s="161">
        <v>0</v>
      </c>
      <c r="S46" s="161">
        <v>182785557</v>
      </c>
      <c r="T46" s="159">
        <v>392880920</v>
      </c>
      <c r="U46" s="139">
        <f t="shared" si="2"/>
        <v>0.4419462205245675</v>
      </c>
      <c r="W46" s="74">
        <f t="shared" si="17"/>
        <v>0</v>
      </c>
      <c r="X46" s="74">
        <f t="shared" si="18"/>
        <v>0</v>
      </c>
      <c r="Y46" s="74">
        <f t="shared" si="19"/>
        <v>0</v>
      </c>
      <c r="Z46" s="74">
        <f t="shared" si="20"/>
        <v>0</v>
      </c>
      <c r="AA46" s="74">
        <f t="shared" si="21"/>
        <v>0</v>
      </c>
      <c r="AB46" s="74">
        <f t="shared" si="22"/>
        <v>0</v>
      </c>
    </row>
    <row r="47" spans="1:28" s="1" customFormat="1" ht="44.25" customHeight="1" x14ac:dyDescent="0.2">
      <c r="A47" s="59" t="s">
        <v>75</v>
      </c>
      <c r="B47" s="140" t="s">
        <v>269</v>
      </c>
      <c r="C47" s="159">
        <v>360175734.29699999</v>
      </c>
      <c r="D47" s="160">
        <v>208715255.29699999</v>
      </c>
      <c r="E47" s="161">
        <v>151460479</v>
      </c>
      <c r="F47" s="161">
        <v>0</v>
      </c>
      <c r="G47" s="161">
        <v>0</v>
      </c>
      <c r="H47" s="159">
        <v>360175734.29699999</v>
      </c>
      <c r="I47" s="159">
        <v>62488231</v>
      </c>
      <c r="J47" s="159">
        <v>26548470</v>
      </c>
      <c r="K47" s="161">
        <v>26255440</v>
      </c>
      <c r="L47" s="161">
        <v>293030</v>
      </c>
      <c r="M47" s="161">
        <v>0</v>
      </c>
      <c r="N47" s="161">
        <v>35939761</v>
      </c>
      <c r="O47" s="161">
        <v>0</v>
      </c>
      <c r="P47" s="161">
        <v>165144277</v>
      </c>
      <c r="Q47" s="161">
        <v>34451865.296999998</v>
      </c>
      <c r="R47" s="161">
        <v>412092</v>
      </c>
      <c r="S47" s="161">
        <v>97679269</v>
      </c>
      <c r="T47" s="159">
        <v>333627264.29699999</v>
      </c>
      <c r="U47" s="139">
        <f t="shared" si="2"/>
        <v>0.42485552199421361</v>
      </c>
      <c r="W47" s="74">
        <f t="shared" si="17"/>
        <v>0</v>
      </c>
      <c r="X47" s="74">
        <f t="shared" si="18"/>
        <v>0</v>
      </c>
      <c r="Y47" s="74">
        <f t="shared" si="19"/>
        <v>0</v>
      </c>
      <c r="Z47" s="74">
        <f t="shared" si="20"/>
        <v>0</v>
      </c>
      <c r="AA47" s="74">
        <f t="shared" si="21"/>
        <v>0</v>
      </c>
      <c r="AB47" s="74">
        <f t="shared" si="22"/>
        <v>0</v>
      </c>
    </row>
    <row r="48" spans="1:28" s="1" customFormat="1" ht="22.5" customHeight="1" x14ac:dyDescent="0.2">
      <c r="A48" s="59" t="s">
        <v>76</v>
      </c>
      <c r="B48" s="140" t="s">
        <v>270</v>
      </c>
      <c r="C48" s="159">
        <v>237308201</v>
      </c>
      <c r="D48" s="160">
        <v>173421507</v>
      </c>
      <c r="E48" s="161">
        <v>63886694</v>
      </c>
      <c r="F48" s="161">
        <v>0</v>
      </c>
      <c r="G48" s="161">
        <v>0</v>
      </c>
      <c r="H48" s="159">
        <v>237308201</v>
      </c>
      <c r="I48" s="159">
        <v>75087627</v>
      </c>
      <c r="J48" s="159">
        <v>33405062</v>
      </c>
      <c r="K48" s="161">
        <v>17153007</v>
      </c>
      <c r="L48" s="161">
        <v>16252055</v>
      </c>
      <c r="M48" s="161">
        <v>0</v>
      </c>
      <c r="N48" s="161">
        <v>41682565</v>
      </c>
      <c r="O48" s="161">
        <v>0</v>
      </c>
      <c r="P48" s="161">
        <v>126083727</v>
      </c>
      <c r="Q48" s="161">
        <v>7627494</v>
      </c>
      <c r="R48" s="161">
        <v>0</v>
      </c>
      <c r="S48" s="161">
        <v>28509353</v>
      </c>
      <c r="T48" s="159">
        <v>203903139</v>
      </c>
      <c r="U48" s="139">
        <f t="shared" si="2"/>
        <v>0.44488104544840656</v>
      </c>
      <c r="W48" s="74">
        <f t="shared" si="17"/>
        <v>0</v>
      </c>
      <c r="X48" s="74">
        <f t="shared" si="18"/>
        <v>0</v>
      </c>
      <c r="Y48" s="74">
        <f t="shared" si="19"/>
        <v>0</v>
      </c>
      <c r="Z48" s="74">
        <f t="shared" si="20"/>
        <v>0</v>
      </c>
      <c r="AA48" s="74">
        <f t="shared" si="21"/>
        <v>0</v>
      </c>
      <c r="AB48" s="74">
        <f t="shared" si="22"/>
        <v>0</v>
      </c>
    </row>
    <row r="49" spans="1:28" s="1" customFormat="1" ht="22.5" customHeight="1" x14ac:dyDescent="0.2">
      <c r="A49" s="59" t="s">
        <v>77</v>
      </c>
      <c r="B49" s="140" t="s">
        <v>271</v>
      </c>
      <c r="C49" s="159">
        <v>364618805</v>
      </c>
      <c r="D49" s="160">
        <v>170951223</v>
      </c>
      <c r="E49" s="161">
        <v>193667582</v>
      </c>
      <c r="F49" s="161">
        <v>0</v>
      </c>
      <c r="G49" s="161">
        <v>0</v>
      </c>
      <c r="H49" s="159">
        <v>364618805</v>
      </c>
      <c r="I49" s="159">
        <v>147465198</v>
      </c>
      <c r="J49" s="159">
        <v>85173410</v>
      </c>
      <c r="K49" s="161">
        <v>84800227</v>
      </c>
      <c r="L49" s="161">
        <v>373183</v>
      </c>
      <c r="M49" s="161">
        <v>0</v>
      </c>
      <c r="N49" s="161">
        <v>61841788</v>
      </c>
      <c r="O49" s="161">
        <v>450000</v>
      </c>
      <c r="P49" s="161">
        <v>177395764</v>
      </c>
      <c r="Q49" s="161">
        <v>12609113</v>
      </c>
      <c r="R49" s="161">
        <v>0</v>
      </c>
      <c r="S49" s="161">
        <v>27148730</v>
      </c>
      <c r="T49" s="159">
        <v>279445395</v>
      </c>
      <c r="U49" s="139"/>
      <c r="W49" s="74"/>
      <c r="X49" s="74"/>
      <c r="Y49" s="74"/>
      <c r="Z49" s="74"/>
      <c r="AA49" s="74"/>
      <c r="AB49" s="74"/>
    </row>
    <row r="50" spans="1:28" s="100" customFormat="1" ht="22.5" customHeight="1" x14ac:dyDescent="0.2">
      <c r="A50" s="172">
        <v>3</v>
      </c>
      <c r="B50" s="58" t="s">
        <v>231</v>
      </c>
      <c r="C50" s="173">
        <f t="shared" ref="C50:T50" si="32">SUM(C51:C58)</f>
        <v>2836217354.1199999</v>
      </c>
      <c r="D50" s="176">
        <f t="shared" si="32"/>
        <v>1456114782.1199999</v>
      </c>
      <c r="E50" s="177">
        <f t="shared" si="32"/>
        <v>1380102572</v>
      </c>
      <c r="F50" s="177">
        <f t="shared" si="32"/>
        <v>67163750</v>
      </c>
      <c r="G50" s="177">
        <f t="shared" si="32"/>
        <v>0</v>
      </c>
      <c r="H50" s="173">
        <f t="shared" si="32"/>
        <v>2769053604.1199999</v>
      </c>
      <c r="I50" s="173">
        <f t="shared" si="32"/>
        <v>1618170158</v>
      </c>
      <c r="J50" s="173">
        <f t="shared" si="32"/>
        <v>548872067</v>
      </c>
      <c r="K50" s="177">
        <f t="shared" si="32"/>
        <v>537926344</v>
      </c>
      <c r="L50" s="177">
        <f t="shared" si="32"/>
        <v>10945723</v>
      </c>
      <c r="M50" s="177">
        <f t="shared" si="32"/>
        <v>0</v>
      </c>
      <c r="N50" s="177">
        <f t="shared" si="32"/>
        <v>1067610010</v>
      </c>
      <c r="O50" s="177">
        <f t="shared" si="32"/>
        <v>1688081</v>
      </c>
      <c r="P50" s="177">
        <f t="shared" si="32"/>
        <v>882530952.12</v>
      </c>
      <c r="Q50" s="177">
        <f t="shared" si="32"/>
        <v>157116357</v>
      </c>
      <c r="R50" s="177">
        <f t="shared" si="32"/>
        <v>0</v>
      </c>
      <c r="S50" s="177">
        <f t="shared" si="32"/>
        <v>111236137</v>
      </c>
      <c r="T50" s="177">
        <f t="shared" si="32"/>
        <v>2220181537.1199999</v>
      </c>
      <c r="U50" s="175">
        <f t="shared" si="2"/>
        <v>0.33919304733587852</v>
      </c>
      <c r="W50" s="101">
        <f t="shared" si="17"/>
        <v>0</v>
      </c>
      <c r="X50" s="101">
        <f t="shared" si="18"/>
        <v>0</v>
      </c>
      <c r="Y50" s="101">
        <f t="shared" si="19"/>
        <v>-1.1920928955078125E-7</v>
      </c>
      <c r="Z50" s="101">
        <f t="shared" si="20"/>
        <v>0</v>
      </c>
      <c r="AA50" s="101">
        <f t="shared" si="21"/>
        <v>0</v>
      </c>
      <c r="AB50" s="101">
        <f t="shared" si="22"/>
        <v>0</v>
      </c>
    </row>
    <row r="51" spans="1:28" s="1" customFormat="1" ht="22.5" customHeight="1" x14ac:dyDescent="0.2">
      <c r="A51" s="59" t="s">
        <v>68</v>
      </c>
      <c r="B51" s="140" t="s">
        <v>279</v>
      </c>
      <c r="C51" s="159">
        <v>60030263</v>
      </c>
      <c r="D51" s="160">
        <v>24214252</v>
      </c>
      <c r="E51" s="161">
        <v>35816011</v>
      </c>
      <c r="F51" s="161">
        <v>0</v>
      </c>
      <c r="G51" s="161">
        <v>0</v>
      </c>
      <c r="H51" s="159">
        <v>60030263</v>
      </c>
      <c r="I51" s="159">
        <v>35716011</v>
      </c>
      <c r="J51" s="159">
        <v>1202352</v>
      </c>
      <c r="K51" s="161">
        <v>1202352</v>
      </c>
      <c r="L51" s="161">
        <v>0</v>
      </c>
      <c r="M51" s="161">
        <v>0</v>
      </c>
      <c r="N51" s="161">
        <v>34513659</v>
      </c>
      <c r="O51" s="161">
        <v>0</v>
      </c>
      <c r="P51" s="161">
        <v>8488492</v>
      </c>
      <c r="Q51" s="161">
        <v>15825760</v>
      </c>
      <c r="R51" s="161">
        <v>0</v>
      </c>
      <c r="S51" s="161">
        <v>0</v>
      </c>
      <c r="T51" s="159">
        <v>58827911</v>
      </c>
      <c r="U51" s="139">
        <f t="shared" si="2"/>
        <v>3.3664229748389313E-2</v>
      </c>
      <c r="W51" s="74">
        <f t="shared" si="17"/>
        <v>0</v>
      </c>
      <c r="X51" s="74">
        <f t="shared" si="18"/>
        <v>0</v>
      </c>
      <c r="Y51" s="74">
        <f t="shared" si="19"/>
        <v>0</v>
      </c>
      <c r="Z51" s="74">
        <f t="shared" si="20"/>
        <v>0</v>
      </c>
      <c r="AA51" s="74">
        <f t="shared" si="21"/>
        <v>0</v>
      </c>
      <c r="AB51" s="74">
        <f t="shared" si="22"/>
        <v>0</v>
      </c>
    </row>
    <row r="52" spans="1:28" s="1" customFormat="1" ht="22.5" customHeight="1" x14ac:dyDescent="0.2">
      <c r="A52" s="59" t="s">
        <v>69</v>
      </c>
      <c r="B52" s="140" t="s">
        <v>273</v>
      </c>
      <c r="C52" s="159">
        <v>50589633</v>
      </c>
      <c r="D52" s="160">
        <v>30046609</v>
      </c>
      <c r="E52" s="161">
        <v>20543024</v>
      </c>
      <c r="F52" s="161">
        <v>0</v>
      </c>
      <c r="G52" s="161">
        <v>0</v>
      </c>
      <c r="H52" s="159">
        <v>50589633</v>
      </c>
      <c r="I52" s="159">
        <v>27460136</v>
      </c>
      <c r="J52" s="159">
        <v>13552065</v>
      </c>
      <c r="K52" s="161">
        <v>13552065</v>
      </c>
      <c r="L52" s="161">
        <v>0</v>
      </c>
      <c r="M52" s="161">
        <v>0</v>
      </c>
      <c r="N52" s="161">
        <v>13908071</v>
      </c>
      <c r="O52" s="161">
        <v>0</v>
      </c>
      <c r="P52" s="161">
        <v>19337136</v>
      </c>
      <c r="Q52" s="161">
        <v>3792361</v>
      </c>
      <c r="R52" s="161">
        <v>0</v>
      </c>
      <c r="S52" s="161">
        <v>0</v>
      </c>
      <c r="T52" s="159">
        <v>37037568</v>
      </c>
      <c r="U52" s="139">
        <f t="shared" si="2"/>
        <v>0.49351776699139438</v>
      </c>
      <c r="W52" s="74">
        <f t="shared" si="17"/>
        <v>0</v>
      </c>
      <c r="X52" s="74">
        <f t="shared" si="18"/>
        <v>0</v>
      </c>
      <c r="Y52" s="74">
        <f t="shared" si="19"/>
        <v>0</v>
      </c>
      <c r="Z52" s="74">
        <f t="shared" si="20"/>
        <v>0</v>
      </c>
      <c r="AA52" s="74">
        <f t="shared" si="21"/>
        <v>0</v>
      </c>
      <c r="AB52" s="74">
        <f t="shared" si="22"/>
        <v>0</v>
      </c>
    </row>
    <row r="53" spans="1:28" s="1" customFormat="1" ht="22.5" customHeight="1" x14ac:dyDescent="0.2">
      <c r="A53" s="59" t="s">
        <v>163</v>
      </c>
      <c r="B53" s="140" t="s">
        <v>275</v>
      </c>
      <c r="C53" s="159">
        <v>313209224</v>
      </c>
      <c r="D53" s="160">
        <v>135427228</v>
      </c>
      <c r="E53" s="161">
        <v>177781996</v>
      </c>
      <c r="F53" s="161">
        <v>0</v>
      </c>
      <c r="G53" s="161">
        <v>0</v>
      </c>
      <c r="H53" s="159">
        <v>313209224</v>
      </c>
      <c r="I53" s="159">
        <v>269846834</v>
      </c>
      <c r="J53" s="159">
        <v>77500275</v>
      </c>
      <c r="K53" s="161">
        <v>76938985</v>
      </c>
      <c r="L53" s="161">
        <v>561290</v>
      </c>
      <c r="M53" s="161">
        <v>0</v>
      </c>
      <c r="N53" s="161">
        <v>192346559</v>
      </c>
      <c r="O53" s="161">
        <v>0</v>
      </c>
      <c r="P53" s="161">
        <v>13019973</v>
      </c>
      <c r="Q53" s="161">
        <v>3400635</v>
      </c>
      <c r="R53" s="161">
        <v>0</v>
      </c>
      <c r="S53" s="161">
        <v>26941782</v>
      </c>
      <c r="T53" s="159">
        <v>235708949</v>
      </c>
      <c r="U53" s="139">
        <f t="shared" si="2"/>
        <v>0.28720097935260563</v>
      </c>
      <c r="W53" s="74">
        <f t="shared" si="17"/>
        <v>0</v>
      </c>
      <c r="X53" s="74">
        <f t="shared" si="18"/>
        <v>0</v>
      </c>
      <c r="Y53" s="74">
        <f t="shared" si="19"/>
        <v>0</v>
      </c>
      <c r="Z53" s="74">
        <f t="shared" si="20"/>
        <v>0</v>
      </c>
      <c r="AA53" s="74">
        <f t="shared" si="21"/>
        <v>0</v>
      </c>
      <c r="AB53" s="74">
        <f t="shared" si="22"/>
        <v>0</v>
      </c>
    </row>
    <row r="54" spans="1:28" s="1" customFormat="1" ht="56.25" customHeight="1" x14ac:dyDescent="0.2">
      <c r="A54" s="59" t="s">
        <v>164</v>
      </c>
      <c r="B54" s="140" t="s">
        <v>271</v>
      </c>
      <c r="C54" s="159">
        <v>450202308.12</v>
      </c>
      <c r="D54" s="160">
        <v>283418096.12</v>
      </c>
      <c r="E54" s="161">
        <v>166784212</v>
      </c>
      <c r="F54" s="161">
        <v>0</v>
      </c>
      <c r="G54" s="161">
        <v>0</v>
      </c>
      <c r="H54" s="159">
        <v>450202308.12</v>
      </c>
      <c r="I54" s="159">
        <v>249290198</v>
      </c>
      <c r="J54" s="159">
        <v>65822208</v>
      </c>
      <c r="K54" s="161">
        <v>63072208</v>
      </c>
      <c r="L54" s="161">
        <v>2750000</v>
      </c>
      <c r="M54" s="161">
        <v>0</v>
      </c>
      <c r="N54" s="161">
        <v>183467990</v>
      </c>
      <c r="O54" s="161">
        <v>0</v>
      </c>
      <c r="P54" s="161">
        <v>194320262.12</v>
      </c>
      <c r="Q54" s="161">
        <v>1686795</v>
      </c>
      <c r="R54" s="161">
        <v>0</v>
      </c>
      <c r="S54" s="161">
        <v>4905053</v>
      </c>
      <c r="T54" s="159">
        <v>384380100.12</v>
      </c>
      <c r="U54" s="139">
        <f t="shared" si="2"/>
        <v>0.26403849219936038</v>
      </c>
      <c r="W54" s="74">
        <f t="shared" si="17"/>
        <v>0</v>
      </c>
      <c r="X54" s="74">
        <f t="shared" si="18"/>
        <v>0</v>
      </c>
      <c r="Y54" s="74">
        <f t="shared" si="19"/>
        <v>0</v>
      </c>
      <c r="Z54" s="74">
        <f t="shared" si="20"/>
        <v>0</v>
      </c>
      <c r="AA54" s="74">
        <f t="shared" si="21"/>
        <v>0</v>
      </c>
      <c r="AB54" s="74">
        <f t="shared" si="22"/>
        <v>0</v>
      </c>
    </row>
    <row r="55" spans="1:28" s="1" customFormat="1" ht="43.5" customHeight="1" x14ac:dyDescent="0.2">
      <c r="A55" s="59" t="s">
        <v>166</v>
      </c>
      <c r="B55" s="140" t="s">
        <v>276</v>
      </c>
      <c r="C55" s="159">
        <v>1070693719</v>
      </c>
      <c r="D55" s="160">
        <v>557884555</v>
      </c>
      <c r="E55" s="161">
        <v>512809164</v>
      </c>
      <c r="F55" s="161">
        <v>0</v>
      </c>
      <c r="G55" s="161">
        <v>0</v>
      </c>
      <c r="H55" s="159">
        <v>1070693719</v>
      </c>
      <c r="I55" s="159">
        <v>644226895</v>
      </c>
      <c r="J55" s="159">
        <v>288690600</v>
      </c>
      <c r="K55" s="161">
        <v>288690600</v>
      </c>
      <c r="L55" s="161">
        <v>0</v>
      </c>
      <c r="M55" s="161">
        <v>0</v>
      </c>
      <c r="N55" s="161">
        <v>355536295</v>
      </c>
      <c r="O55" s="161">
        <v>0</v>
      </c>
      <c r="P55" s="161">
        <v>360579640</v>
      </c>
      <c r="Q55" s="161">
        <v>65887184</v>
      </c>
      <c r="R55" s="161">
        <v>0</v>
      </c>
      <c r="S55" s="161">
        <v>0</v>
      </c>
      <c r="T55" s="159">
        <v>782003119</v>
      </c>
      <c r="U55" s="139">
        <f t="shared" si="2"/>
        <v>0.44811944710877061</v>
      </c>
      <c r="W55" s="74">
        <f t="shared" si="17"/>
        <v>0</v>
      </c>
      <c r="X55" s="74">
        <f t="shared" si="18"/>
        <v>0</v>
      </c>
      <c r="Y55" s="74">
        <f t="shared" si="19"/>
        <v>0</v>
      </c>
      <c r="Z55" s="74">
        <f t="shared" si="20"/>
        <v>0</v>
      </c>
      <c r="AA55" s="74">
        <f t="shared" si="21"/>
        <v>0</v>
      </c>
      <c r="AB55" s="74">
        <f t="shared" si="22"/>
        <v>0</v>
      </c>
    </row>
    <row r="56" spans="1:28" s="1" customFormat="1" ht="22.5" customHeight="1" x14ac:dyDescent="0.2">
      <c r="A56" s="59" t="s">
        <v>168</v>
      </c>
      <c r="B56" s="140" t="s">
        <v>277</v>
      </c>
      <c r="C56" s="159">
        <v>168791438</v>
      </c>
      <c r="D56" s="160">
        <v>73639639</v>
      </c>
      <c r="E56" s="161">
        <v>95151799</v>
      </c>
      <c r="F56" s="161">
        <v>12774147</v>
      </c>
      <c r="G56" s="161">
        <v>0</v>
      </c>
      <c r="H56" s="159">
        <v>156017291</v>
      </c>
      <c r="I56" s="159">
        <v>130546366</v>
      </c>
      <c r="J56" s="159">
        <v>20404997</v>
      </c>
      <c r="K56" s="161">
        <v>20404997</v>
      </c>
      <c r="L56" s="161">
        <v>0</v>
      </c>
      <c r="M56" s="161">
        <v>0</v>
      </c>
      <c r="N56" s="161">
        <v>110141369</v>
      </c>
      <c r="O56" s="161">
        <v>0</v>
      </c>
      <c r="P56" s="161">
        <v>22631045</v>
      </c>
      <c r="Q56" s="161">
        <v>2839880</v>
      </c>
      <c r="R56" s="161">
        <v>0</v>
      </c>
      <c r="S56" s="161">
        <v>0</v>
      </c>
      <c r="T56" s="159">
        <v>135612294</v>
      </c>
      <c r="U56" s="139">
        <f t="shared" si="2"/>
        <v>0.15630459602376062</v>
      </c>
      <c r="W56" s="74">
        <f t="shared" si="17"/>
        <v>0</v>
      </c>
      <c r="X56" s="74">
        <f t="shared" si="18"/>
        <v>0</v>
      </c>
      <c r="Y56" s="74">
        <f t="shared" si="19"/>
        <v>0</v>
      </c>
      <c r="Z56" s="74">
        <f t="shared" si="20"/>
        <v>0</v>
      </c>
      <c r="AA56" s="74">
        <f t="shared" si="21"/>
        <v>0</v>
      </c>
      <c r="AB56" s="74">
        <f t="shared" si="22"/>
        <v>0</v>
      </c>
    </row>
    <row r="57" spans="1:28" s="1" customFormat="1" ht="22.5" customHeight="1" x14ac:dyDescent="0.2">
      <c r="A57" s="59" t="s">
        <v>170</v>
      </c>
      <c r="B57" s="140" t="s">
        <v>357</v>
      </c>
      <c r="C57" s="159">
        <v>178327054</v>
      </c>
      <c r="D57" s="160">
        <v>104142801</v>
      </c>
      <c r="E57" s="161">
        <v>74184253</v>
      </c>
      <c r="F57" s="161">
        <v>3467747</v>
      </c>
      <c r="G57" s="161">
        <v>0</v>
      </c>
      <c r="H57" s="159">
        <v>174859307</v>
      </c>
      <c r="I57" s="159">
        <v>105310920</v>
      </c>
      <c r="J57" s="159">
        <v>29614768</v>
      </c>
      <c r="K57" s="161">
        <v>27353749</v>
      </c>
      <c r="L57" s="161">
        <v>2261019</v>
      </c>
      <c r="M57" s="161">
        <v>0</v>
      </c>
      <c r="N57" s="161">
        <v>74008071</v>
      </c>
      <c r="O57" s="161">
        <v>1688081</v>
      </c>
      <c r="P57" s="161">
        <v>36289531</v>
      </c>
      <c r="Q57" s="161">
        <v>33258856</v>
      </c>
      <c r="R57" s="161">
        <v>0</v>
      </c>
      <c r="S57" s="161">
        <v>0</v>
      </c>
      <c r="T57" s="159">
        <v>145244539</v>
      </c>
      <c r="U57" s="139"/>
      <c r="W57" s="74"/>
      <c r="X57" s="74"/>
      <c r="Y57" s="74"/>
      <c r="Z57" s="74"/>
      <c r="AA57" s="74"/>
      <c r="AB57" s="74"/>
    </row>
    <row r="58" spans="1:28" s="1" customFormat="1" ht="22.5" customHeight="1" x14ac:dyDescent="0.2">
      <c r="A58" s="59" t="s">
        <v>171</v>
      </c>
      <c r="B58" s="140" t="s">
        <v>278</v>
      </c>
      <c r="C58" s="159">
        <v>544373715</v>
      </c>
      <c r="D58" s="160">
        <v>247341602</v>
      </c>
      <c r="E58" s="161">
        <v>297032113</v>
      </c>
      <c r="F58" s="161">
        <v>50921856</v>
      </c>
      <c r="G58" s="161">
        <v>0</v>
      </c>
      <c r="H58" s="159">
        <v>493451859</v>
      </c>
      <c r="I58" s="159">
        <v>155772798</v>
      </c>
      <c r="J58" s="159">
        <v>52084802</v>
      </c>
      <c r="K58" s="161">
        <v>46711388</v>
      </c>
      <c r="L58" s="161">
        <v>5373414</v>
      </c>
      <c r="M58" s="161">
        <v>0</v>
      </c>
      <c r="N58" s="161">
        <v>103687996</v>
      </c>
      <c r="O58" s="161">
        <v>0</v>
      </c>
      <c r="P58" s="161">
        <v>227864873</v>
      </c>
      <c r="Q58" s="161">
        <v>30424886</v>
      </c>
      <c r="R58" s="161">
        <v>0</v>
      </c>
      <c r="S58" s="161">
        <v>79389302</v>
      </c>
      <c r="T58" s="159">
        <v>441367057</v>
      </c>
      <c r="U58" s="139"/>
      <c r="W58" s="74"/>
      <c r="X58" s="74"/>
      <c r="Y58" s="74"/>
      <c r="Z58" s="74"/>
      <c r="AA58" s="74"/>
      <c r="AB58" s="74"/>
    </row>
    <row r="59" spans="1:28" s="100" customFormat="1" ht="22.15" customHeight="1" x14ac:dyDescent="0.2">
      <c r="A59" s="172">
        <v>4</v>
      </c>
      <c r="B59" s="58" t="s">
        <v>232</v>
      </c>
      <c r="C59" s="173">
        <f t="shared" ref="C59:T59" si="33">SUM(C60:C66)</f>
        <v>1042078082</v>
      </c>
      <c r="D59" s="176">
        <f t="shared" si="33"/>
        <v>561516064</v>
      </c>
      <c r="E59" s="177">
        <f t="shared" si="33"/>
        <v>480562018</v>
      </c>
      <c r="F59" s="177">
        <f t="shared" si="33"/>
        <v>14103296</v>
      </c>
      <c r="G59" s="177">
        <f t="shared" si="33"/>
        <v>410480</v>
      </c>
      <c r="H59" s="173">
        <f t="shared" si="33"/>
        <v>1027564306</v>
      </c>
      <c r="I59" s="173">
        <f t="shared" si="33"/>
        <v>692160056</v>
      </c>
      <c r="J59" s="173">
        <f t="shared" si="33"/>
        <v>292584103</v>
      </c>
      <c r="K59" s="177">
        <f t="shared" si="33"/>
        <v>261233549</v>
      </c>
      <c r="L59" s="177">
        <f t="shared" si="33"/>
        <v>31350554</v>
      </c>
      <c r="M59" s="177">
        <f t="shared" si="33"/>
        <v>0</v>
      </c>
      <c r="N59" s="177">
        <f t="shared" si="33"/>
        <v>399575953</v>
      </c>
      <c r="O59" s="177">
        <f t="shared" si="33"/>
        <v>0</v>
      </c>
      <c r="P59" s="177">
        <f t="shared" si="33"/>
        <v>269218645</v>
      </c>
      <c r="Q59" s="177">
        <f t="shared" si="33"/>
        <v>43737276</v>
      </c>
      <c r="R59" s="177">
        <f t="shared" si="33"/>
        <v>12149533</v>
      </c>
      <c r="S59" s="177">
        <f t="shared" si="33"/>
        <v>10298796</v>
      </c>
      <c r="T59" s="177">
        <f t="shared" si="33"/>
        <v>734980203</v>
      </c>
      <c r="U59" s="175">
        <f t="shared" si="2"/>
        <v>0.42271162639873572</v>
      </c>
      <c r="W59" s="101">
        <f t="shared" si="17"/>
        <v>0</v>
      </c>
      <c r="X59" s="101">
        <f t="shared" si="18"/>
        <v>0</v>
      </c>
      <c r="Y59" s="101">
        <f t="shared" si="19"/>
        <v>0</v>
      </c>
      <c r="Z59" s="101">
        <f t="shared" si="20"/>
        <v>0</v>
      </c>
      <c r="AA59" s="101">
        <f t="shared" si="21"/>
        <v>0</v>
      </c>
      <c r="AB59" s="101">
        <f t="shared" si="22"/>
        <v>0</v>
      </c>
    </row>
    <row r="60" spans="1:28" s="1" customFormat="1" ht="22.5" customHeight="1" x14ac:dyDescent="0.2">
      <c r="A60" s="59" t="s">
        <v>34</v>
      </c>
      <c r="B60" s="140" t="s">
        <v>359</v>
      </c>
      <c r="C60" s="159">
        <v>184702</v>
      </c>
      <c r="D60" s="160">
        <v>0</v>
      </c>
      <c r="E60" s="161">
        <v>184702</v>
      </c>
      <c r="F60" s="161">
        <v>0</v>
      </c>
      <c r="G60" s="161">
        <v>0</v>
      </c>
      <c r="H60" s="159">
        <v>184702</v>
      </c>
      <c r="I60" s="159">
        <v>184702</v>
      </c>
      <c r="J60" s="159">
        <v>184102</v>
      </c>
      <c r="K60" s="161">
        <v>184102</v>
      </c>
      <c r="L60" s="161">
        <v>0</v>
      </c>
      <c r="M60" s="161">
        <v>0</v>
      </c>
      <c r="N60" s="161">
        <v>600</v>
      </c>
      <c r="O60" s="161">
        <v>0</v>
      </c>
      <c r="P60" s="161">
        <v>0</v>
      </c>
      <c r="Q60" s="161">
        <v>0</v>
      </c>
      <c r="R60" s="161">
        <v>0</v>
      </c>
      <c r="S60" s="161">
        <v>0</v>
      </c>
      <c r="T60" s="159">
        <v>600</v>
      </c>
      <c r="U60" s="139">
        <f t="shared" si="2"/>
        <v>0.99675152407662071</v>
      </c>
      <c r="W60" s="74">
        <f t="shared" si="17"/>
        <v>0</v>
      </c>
      <c r="X60" s="74">
        <f t="shared" si="18"/>
        <v>0</v>
      </c>
      <c r="Y60" s="74">
        <f t="shared" si="19"/>
        <v>0</v>
      </c>
      <c r="Z60" s="74">
        <f t="shared" si="20"/>
        <v>0</v>
      </c>
      <c r="AA60" s="74">
        <f t="shared" si="21"/>
        <v>0</v>
      </c>
      <c r="AB60" s="74">
        <f t="shared" si="22"/>
        <v>0</v>
      </c>
    </row>
    <row r="61" spans="1:28" s="1" customFormat="1" ht="45.75" customHeight="1" x14ac:dyDescent="0.2">
      <c r="A61" s="59" t="s">
        <v>35</v>
      </c>
      <c r="B61" s="140" t="s">
        <v>281</v>
      </c>
      <c r="C61" s="159">
        <v>321061727</v>
      </c>
      <c r="D61" s="160">
        <v>208874011</v>
      </c>
      <c r="E61" s="161">
        <v>112187716</v>
      </c>
      <c r="F61" s="161">
        <v>1400000</v>
      </c>
      <c r="G61" s="161">
        <v>0</v>
      </c>
      <c r="H61" s="159">
        <v>319661727</v>
      </c>
      <c r="I61" s="159">
        <v>134507290</v>
      </c>
      <c r="J61" s="159">
        <v>58407519</v>
      </c>
      <c r="K61" s="161">
        <v>47934745</v>
      </c>
      <c r="L61" s="161">
        <v>10472774</v>
      </c>
      <c r="M61" s="161">
        <v>0</v>
      </c>
      <c r="N61" s="161">
        <v>76099771</v>
      </c>
      <c r="O61" s="161">
        <v>0</v>
      </c>
      <c r="P61" s="161">
        <v>138340494</v>
      </c>
      <c r="Q61" s="161">
        <v>34664410</v>
      </c>
      <c r="R61" s="161">
        <v>12149533</v>
      </c>
      <c r="S61" s="161">
        <v>0</v>
      </c>
      <c r="T61" s="159">
        <v>261254208</v>
      </c>
      <c r="U61" s="139">
        <f t="shared" ref="U61:U66" si="34">J61/I61</f>
        <v>0.43423311108267815</v>
      </c>
      <c r="W61" s="74">
        <f t="shared" ref="W61:W66" si="35">C61-D61-E61</f>
        <v>0</v>
      </c>
      <c r="X61" s="74">
        <f t="shared" ref="X61:X66" si="36">C61-F61-G61-H61</f>
        <v>0</v>
      </c>
      <c r="Y61" s="74">
        <f t="shared" ref="Y61:Y66" si="37">H61-I61-P61-Q61-R61-S61</f>
        <v>0</v>
      </c>
      <c r="Z61" s="74">
        <f t="shared" ref="Z61:Z66" si="38">I61-J61-N61-O61</f>
        <v>0</v>
      </c>
      <c r="AA61" s="74">
        <f t="shared" ref="AA61:AA66" si="39">J61-K61-L61-M61</f>
        <v>0</v>
      </c>
      <c r="AB61" s="74">
        <f t="shared" ref="AB61:AB66" si="40">T61-SUM(N61:S61)</f>
        <v>0</v>
      </c>
    </row>
    <row r="62" spans="1:28" s="1" customFormat="1" ht="45.75" customHeight="1" x14ac:dyDescent="0.2">
      <c r="A62" s="59" t="s">
        <v>78</v>
      </c>
      <c r="B62" s="140" t="s">
        <v>280</v>
      </c>
      <c r="C62" s="159">
        <v>254533766</v>
      </c>
      <c r="D62" s="160">
        <v>129663335</v>
      </c>
      <c r="E62" s="161">
        <v>124870431</v>
      </c>
      <c r="F62" s="161">
        <v>0</v>
      </c>
      <c r="G62" s="161">
        <v>0</v>
      </c>
      <c r="H62" s="159">
        <v>254533766</v>
      </c>
      <c r="I62" s="159">
        <v>214669625</v>
      </c>
      <c r="J62" s="159">
        <v>97476791</v>
      </c>
      <c r="K62" s="161">
        <v>88862045</v>
      </c>
      <c r="L62" s="161">
        <v>8614746</v>
      </c>
      <c r="M62" s="161">
        <v>0</v>
      </c>
      <c r="N62" s="161">
        <v>117192834</v>
      </c>
      <c r="O62" s="161">
        <v>0</v>
      </c>
      <c r="P62" s="161">
        <v>38048622</v>
      </c>
      <c r="Q62" s="161">
        <v>1815519</v>
      </c>
      <c r="R62" s="161">
        <v>0</v>
      </c>
      <c r="S62" s="161">
        <v>0</v>
      </c>
      <c r="T62" s="159">
        <v>157056975</v>
      </c>
      <c r="U62" s="139">
        <f t="shared" si="34"/>
        <v>0.45407817244754584</v>
      </c>
      <c r="W62" s="74">
        <f t="shared" si="35"/>
        <v>0</v>
      </c>
      <c r="X62" s="74">
        <f t="shared" si="36"/>
        <v>0</v>
      </c>
      <c r="Y62" s="74">
        <f t="shared" si="37"/>
        <v>0</v>
      </c>
      <c r="Z62" s="74">
        <f t="shared" si="38"/>
        <v>0</v>
      </c>
      <c r="AA62" s="74">
        <f t="shared" si="39"/>
        <v>0</v>
      </c>
      <c r="AB62" s="74">
        <f t="shared" si="40"/>
        <v>0</v>
      </c>
    </row>
    <row r="63" spans="1:28" s="1" customFormat="1" ht="45.75" customHeight="1" x14ac:dyDescent="0.2">
      <c r="A63" s="59" t="s">
        <v>79</v>
      </c>
      <c r="B63" s="140" t="s">
        <v>282</v>
      </c>
      <c r="C63" s="159">
        <v>82621246</v>
      </c>
      <c r="D63" s="160">
        <v>49132471</v>
      </c>
      <c r="E63" s="161">
        <v>33488775</v>
      </c>
      <c r="F63" s="161">
        <v>0</v>
      </c>
      <c r="G63" s="161">
        <v>400000</v>
      </c>
      <c r="H63" s="159">
        <v>82221246</v>
      </c>
      <c r="I63" s="159">
        <v>56346130</v>
      </c>
      <c r="J63" s="159">
        <v>25536547</v>
      </c>
      <c r="K63" s="161">
        <v>22009259</v>
      </c>
      <c r="L63" s="161">
        <v>3527288</v>
      </c>
      <c r="M63" s="161">
        <v>0</v>
      </c>
      <c r="N63" s="161">
        <v>30809583</v>
      </c>
      <c r="O63" s="161">
        <v>0</v>
      </c>
      <c r="P63" s="161">
        <v>18022321</v>
      </c>
      <c r="Q63" s="161">
        <v>0</v>
      </c>
      <c r="R63" s="161">
        <v>0</v>
      </c>
      <c r="S63" s="161">
        <v>7852795</v>
      </c>
      <c r="T63" s="159">
        <v>56684699</v>
      </c>
      <c r="U63" s="139">
        <f t="shared" si="34"/>
        <v>0.45320853446368009</v>
      </c>
      <c r="W63" s="74">
        <f t="shared" si="35"/>
        <v>0</v>
      </c>
      <c r="X63" s="74">
        <f t="shared" si="36"/>
        <v>0</v>
      </c>
      <c r="Y63" s="74">
        <f t="shared" si="37"/>
        <v>0</v>
      </c>
      <c r="Z63" s="74">
        <f t="shared" si="38"/>
        <v>0</v>
      </c>
      <c r="AA63" s="74">
        <f t="shared" si="39"/>
        <v>0</v>
      </c>
      <c r="AB63" s="74">
        <f t="shared" si="40"/>
        <v>0</v>
      </c>
    </row>
    <row r="64" spans="1:28" s="1" customFormat="1" ht="45.75" customHeight="1" x14ac:dyDescent="0.2">
      <c r="A64" s="59" t="s">
        <v>174</v>
      </c>
      <c r="B64" s="140" t="s">
        <v>299</v>
      </c>
      <c r="C64" s="159">
        <v>106690564</v>
      </c>
      <c r="D64" s="160">
        <v>78711031</v>
      </c>
      <c r="E64" s="161">
        <v>27979533</v>
      </c>
      <c r="F64" s="161">
        <v>10336312</v>
      </c>
      <c r="G64" s="161">
        <v>0</v>
      </c>
      <c r="H64" s="159">
        <v>96354252</v>
      </c>
      <c r="I64" s="159">
        <v>53007125</v>
      </c>
      <c r="J64" s="159">
        <v>25728033</v>
      </c>
      <c r="K64" s="161">
        <v>22849787</v>
      </c>
      <c r="L64" s="161">
        <v>2878246</v>
      </c>
      <c r="M64" s="161">
        <v>0</v>
      </c>
      <c r="N64" s="161">
        <v>27279092</v>
      </c>
      <c r="O64" s="161">
        <v>0</v>
      </c>
      <c r="P64" s="161">
        <v>36238015</v>
      </c>
      <c r="Q64" s="161">
        <v>4663111</v>
      </c>
      <c r="R64" s="161">
        <v>0</v>
      </c>
      <c r="S64" s="161">
        <v>2446001</v>
      </c>
      <c r="T64" s="159">
        <v>70626219</v>
      </c>
      <c r="U64" s="139">
        <f t="shared" si="34"/>
        <v>0.48536933478282401</v>
      </c>
      <c r="W64" s="74">
        <f t="shared" si="35"/>
        <v>0</v>
      </c>
      <c r="X64" s="74">
        <f t="shared" si="36"/>
        <v>0</v>
      </c>
      <c r="Y64" s="74">
        <f t="shared" si="37"/>
        <v>0</v>
      </c>
      <c r="Z64" s="74">
        <f t="shared" si="38"/>
        <v>0</v>
      </c>
      <c r="AA64" s="74">
        <f t="shared" si="39"/>
        <v>0</v>
      </c>
      <c r="AB64" s="74">
        <f t="shared" si="40"/>
        <v>0</v>
      </c>
    </row>
    <row r="65" spans="1:28" s="1" customFormat="1" ht="45.75" customHeight="1" x14ac:dyDescent="0.2">
      <c r="A65" s="59" t="s">
        <v>223</v>
      </c>
      <c r="B65" s="140" t="s">
        <v>283</v>
      </c>
      <c r="C65" s="159">
        <v>209280946</v>
      </c>
      <c r="D65" s="160">
        <v>47903139</v>
      </c>
      <c r="E65" s="161">
        <v>161377807</v>
      </c>
      <c r="F65" s="161">
        <v>2366984</v>
      </c>
      <c r="G65" s="161">
        <v>10480</v>
      </c>
      <c r="H65" s="159">
        <v>206903482</v>
      </c>
      <c r="I65" s="159">
        <v>183839102</v>
      </c>
      <c r="J65" s="159">
        <v>77411231</v>
      </c>
      <c r="K65" s="161">
        <v>71611231</v>
      </c>
      <c r="L65" s="161">
        <v>5800000</v>
      </c>
      <c r="M65" s="161">
        <v>0</v>
      </c>
      <c r="N65" s="161">
        <v>106427871</v>
      </c>
      <c r="O65" s="161">
        <v>0</v>
      </c>
      <c r="P65" s="161">
        <v>22886676</v>
      </c>
      <c r="Q65" s="161">
        <v>177704</v>
      </c>
      <c r="R65" s="161">
        <v>0</v>
      </c>
      <c r="S65" s="161">
        <v>0</v>
      </c>
      <c r="T65" s="159">
        <v>129492251</v>
      </c>
      <c r="U65" s="139"/>
      <c r="W65" s="74"/>
      <c r="X65" s="74"/>
      <c r="Y65" s="74"/>
      <c r="Z65" s="74"/>
      <c r="AA65" s="74"/>
      <c r="AB65" s="74"/>
    </row>
    <row r="66" spans="1:28" s="1" customFormat="1" ht="45.75" customHeight="1" x14ac:dyDescent="0.2">
      <c r="A66" s="59" t="s">
        <v>371</v>
      </c>
      <c r="B66" s="140" t="s">
        <v>372</v>
      </c>
      <c r="C66" s="159">
        <v>67705131</v>
      </c>
      <c r="D66" s="160">
        <v>47232077</v>
      </c>
      <c r="E66" s="161">
        <v>20473054</v>
      </c>
      <c r="F66" s="161">
        <v>0</v>
      </c>
      <c r="G66" s="161">
        <v>0</v>
      </c>
      <c r="H66" s="159">
        <v>67705131</v>
      </c>
      <c r="I66" s="159">
        <v>49606082</v>
      </c>
      <c r="J66" s="159">
        <v>7839880</v>
      </c>
      <c r="K66" s="161">
        <v>7782380</v>
      </c>
      <c r="L66" s="161">
        <v>57500</v>
      </c>
      <c r="M66" s="161">
        <v>0</v>
      </c>
      <c r="N66" s="161">
        <v>41766202</v>
      </c>
      <c r="O66" s="161">
        <v>0</v>
      </c>
      <c r="P66" s="161">
        <v>15682517</v>
      </c>
      <c r="Q66" s="161">
        <v>2416532</v>
      </c>
      <c r="R66" s="161">
        <v>0</v>
      </c>
      <c r="S66" s="161">
        <v>0</v>
      </c>
      <c r="T66" s="159">
        <v>59865251</v>
      </c>
      <c r="U66" s="139">
        <f t="shared" si="34"/>
        <v>0.15804271742323855</v>
      </c>
      <c r="W66" s="74">
        <f t="shared" si="35"/>
        <v>0</v>
      </c>
      <c r="X66" s="74">
        <f t="shared" si="36"/>
        <v>0</v>
      </c>
      <c r="Y66" s="74">
        <f t="shared" si="37"/>
        <v>0</v>
      </c>
      <c r="Z66" s="74">
        <f t="shared" si="38"/>
        <v>0</v>
      </c>
      <c r="AA66" s="74">
        <f t="shared" si="39"/>
        <v>0</v>
      </c>
      <c r="AB66" s="74">
        <f t="shared" si="40"/>
        <v>0</v>
      </c>
    </row>
    <row r="67" spans="1:28" s="100" customFormat="1" ht="22.15" customHeight="1" x14ac:dyDescent="0.2">
      <c r="A67" s="172">
        <v>5</v>
      </c>
      <c r="B67" s="58" t="s">
        <v>233</v>
      </c>
      <c r="C67" s="173">
        <f t="shared" ref="C67:T67" si="41">SUM(C68:C74)</f>
        <v>1362253466</v>
      </c>
      <c r="D67" s="176">
        <f t="shared" si="41"/>
        <v>1060835123</v>
      </c>
      <c r="E67" s="177">
        <f t="shared" si="41"/>
        <v>301418343</v>
      </c>
      <c r="F67" s="177">
        <f t="shared" si="41"/>
        <v>24389624</v>
      </c>
      <c r="G67" s="177">
        <f t="shared" si="41"/>
        <v>0</v>
      </c>
      <c r="H67" s="173">
        <f t="shared" si="41"/>
        <v>1337863842</v>
      </c>
      <c r="I67" s="173">
        <f t="shared" si="41"/>
        <v>296068289</v>
      </c>
      <c r="J67" s="173">
        <f t="shared" si="41"/>
        <v>123164738</v>
      </c>
      <c r="K67" s="177">
        <f t="shared" si="41"/>
        <v>96969333</v>
      </c>
      <c r="L67" s="177">
        <f t="shared" si="41"/>
        <v>26195405</v>
      </c>
      <c r="M67" s="177">
        <f t="shared" si="41"/>
        <v>0</v>
      </c>
      <c r="N67" s="177">
        <f t="shared" si="41"/>
        <v>172484551</v>
      </c>
      <c r="O67" s="177">
        <f t="shared" si="41"/>
        <v>419000</v>
      </c>
      <c r="P67" s="177">
        <f t="shared" si="41"/>
        <v>982115238</v>
      </c>
      <c r="Q67" s="177">
        <f t="shared" si="41"/>
        <v>54179877</v>
      </c>
      <c r="R67" s="177">
        <f t="shared" si="41"/>
        <v>0</v>
      </c>
      <c r="S67" s="177">
        <f t="shared" si="41"/>
        <v>5500438</v>
      </c>
      <c r="T67" s="177">
        <f t="shared" si="41"/>
        <v>1214699104</v>
      </c>
      <c r="U67" s="175">
        <f t="shared" si="2"/>
        <v>0.41600111385113586</v>
      </c>
      <c r="W67" s="101">
        <f t="shared" si="17"/>
        <v>0</v>
      </c>
      <c r="X67" s="101">
        <f t="shared" si="18"/>
        <v>0</v>
      </c>
      <c r="Y67" s="101">
        <f t="shared" si="19"/>
        <v>0</v>
      </c>
      <c r="Z67" s="101">
        <f t="shared" si="20"/>
        <v>0</v>
      </c>
      <c r="AA67" s="101">
        <f t="shared" si="21"/>
        <v>0</v>
      </c>
      <c r="AB67" s="101">
        <f t="shared" si="22"/>
        <v>0</v>
      </c>
    </row>
    <row r="68" spans="1:28" s="1" customFormat="1" ht="22.5" customHeight="1" x14ac:dyDescent="0.2">
      <c r="A68" s="59" t="s">
        <v>80</v>
      </c>
      <c r="B68" s="140" t="s">
        <v>284</v>
      </c>
      <c r="C68" s="159">
        <v>259566948</v>
      </c>
      <c r="D68" s="160">
        <v>238410987</v>
      </c>
      <c r="E68" s="161">
        <v>21155961</v>
      </c>
      <c r="F68" s="161">
        <v>7708</v>
      </c>
      <c r="G68" s="161">
        <v>0</v>
      </c>
      <c r="H68" s="159">
        <v>259559240</v>
      </c>
      <c r="I68" s="159">
        <v>35863220</v>
      </c>
      <c r="J68" s="159">
        <v>13502803</v>
      </c>
      <c r="K68" s="161">
        <v>13404653</v>
      </c>
      <c r="L68" s="161">
        <v>98150</v>
      </c>
      <c r="M68" s="161">
        <v>0</v>
      </c>
      <c r="N68" s="161">
        <v>21941417</v>
      </c>
      <c r="O68" s="161">
        <v>419000</v>
      </c>
      <c r="P68" s="161">
        <v>209645196</v>
      </c>
      <c r="Q68" s="161">
        <v>8550386</v>
      </c>
      <c r="R68" s="161">
        <v>0</v>
      </c>
      <c r="S68" s="161">
        <v>5500438</v>
      </c>
      <c r="T68" s="159">
        <v>246056437</v>
      </c>
      <c r="U68" s="139">
        <f t="shared" si="2"/>
        <v>0.37650838379821999</v>
      </c>
      <c r="W68" s="74">
        <f t="shared" si="17"/>
        <v>0</v>
      </c>
      <c r="X68" s="74">
        <f t="shared" si="18"/>
        <v>0</v>
      </c>
      <c r="Y68" s="74">
        <f t="shared" si="19"/>
        <v>0</v>
      </c>
      <c r="Z68" s="74">
        <f t="shared" si="20"/>
        <v>0</v>
      </c>
      <c r="AA68" s="74">
        <f t="shared" si="21"/>
        <v>0</v>
      </c>
      <c r="AB68" s="74">
        <f t="shared" si="22"/>
        <v>0</v>
      </c>
    </row>
    <row r="69" spans="1:28" s="1" customFormat="1" ht="22.5" customHeight="1" x14ac:dyDescent="0.2">
      <c r="A69" s="59" t="s">
        <v>81</v>
      </c>
      <c r="B69" s="140" t="s">
        <v>288</v>
      </c>
      <c r="C69" s="159">
        <v>207915143</v>
      </c>
      <c r="D69" s="160">
        <v>166062322</v>
      </c>
      <c r="E69" s="161">
        <v>41852821</v>
      </c>
      <c r="F69" s="161">
        <v>0</v>
      </c>
      <c r="G69" s="161">
        <v>0</v>
      </c>
      <c r="H69" s="159">
        <v>207915143</v>
      </c>
      <c r="I69" s="159">
        <v>25877065</v>
      </c>
      <c r="J69" s="159">
        <v>13094449</v>
      </c>
      <c r="K69" s="161">
        <v>10269999</v>
      </c>
      <c r="L69" s="161">
        <v>2824450</v>
      </c>
      <c r="M69" s="161">
        <v>0</v>
      </c>
      <c r="N69" s="161">
        <v>12782616</v>
      </c>
      <c r="O69" s="161">
        <v>0</v>
      </c>
      <c r="P69" s="161">
        <v>182038078</v>
      </c>
      <c r="Q69" s="161">
        <v>0</v>
      </c>
      <c r="R69" s="161">
        <v>0</v>
      </c>
      <c r="S69" s="161">
        <v>0</v>
      </c>
      <c r="T69" s="159">
        <v>194820694</v>
      </c>
      <c r="U69" s="139">
        <f t="shared" si="2"/>
        <v>0.50602527759620342</v>
      </c>
      <c r="W69" s="74">
        <f t="shared" si="17"/>
        <v>0</v>
      </c>
      <c r="X69" s="74">
        <f t="shared" si="18"/>
        <v>0</v>
      </c>
      <c r="Y69" s="74">
        <f t="shared" si="19"/>
        <v>0</v>
      </c>
      <c r="Z69" s="74">
        <f t="shared" si="20"/>
        <v>0</v>
      </c>
      <c r="AA69" s="74">
        <f t="shared" si="21"/>
        <v>0</v>
      </c>
      <c r="AB69" s="74">
        <f t="shared" si="22"/>
        <v>0</v>
      </c>
    </row>
    <row r="70" spans="1:28" s="1" customFormat="1" ht="37.5" customHeight="1" x14ac:dyDescent="0.2">
      <c r="A70" s="59" t="s">
        <v>87</v>
      </c>
      <c r="B70" s="140" t="s">
        <v>285</v>
      </c>
      <c r="C70" s="159">
        <v>156619986</v>
      </c>
      <c r="D70" s="160">
        <v>139998481</v>
      </c>
      <c r="E70" s="161">
        <v>16621505</v>
      </c>
      <c r="F70" s="161">
        <v>0</v>
      </c>
      <c r="G70" s="161">
        <v>0</v>
      </c>
      <c r="H70" s="159">
        <v>156619986</v>
      </c>
      <c r="I70" s="159">
        <v>25810009</v>
      </c>
      <c r="J70" s="159">
        <v>10130284</v>
      </c>
      <c r="K70" s="161">
        <v>10050284</v>
      </c>
      <c r="L70" s="161">
        <v>80000</v>
      </c>
      <c r="M70" s="161">
        <v>0</v>
      </c>
      <c r="N70" s="161">
        <v>15679725</v>
      </c>
      <c r="O70" s="161">
        <v>0</v>
      </c>
      <c r="P70" s="161">
        <v>110415080</v>
      </c>
      <c r="Q70" s="161">
        <v>20394897</v>
      </c>
      <c r="R70" s="161">
        <v>0</v>
      </c>
      <c r="S70" s="161">
        <v>0</v>
      </c>
      <c r="T70" s="159">
        <v>146489702</v>
      </c>
      <c r="U70" s="139">
        <f t="shared" si="2"/>
        <v>0.39249440013755904</v>
      </c>
      <c r="W70" s="74">
        <f t="shared" si="17"/>
        <v>0</v>
      </c>
      <c r="X70" s="74">
        <f t="shared" si="18"/>
        <v>0</v>
      </c>
      <c r="Y70" s="74">
        <f t="shared" si="19"/>
        <v>0</v>
      </c>
      <c r="Z70" s="74">
        <f t="shared" si="20"/>
        <v>0</v>
      </c>
      <c r="AA70" s="74">
        <f t="shared" si="21"/>
        <v>0</v>
      </c>
      <c r="AB70" s="74">
        <f t="shared" si="22"/>
        <v>0</v>
      </c>
    </row>
    <row r="71" spans="1:28" s="1" customFormat="1" ht="22.5" customHeight="1" x14ac:dyDescent="0.2">
      <c r="A71" s="59" t="s">
        <v>177</v>
      </c>
      <c r="B71" s="140" t="s">
        <v>287</v>
      </c>
      <c r="C71" s="159">
        <v>200838023</v>
      </c>
      <c r="D71" s="160">
        <v>167620443</v>
      </c>
      <c r="E71" s="161">
        <v>33217580</v>
      </c>
      <c r="F71" s="161">
        <v>0</v>
      </c>
      <c r="G71" s="161">
        <v>0</v>
      </c>
      <c r="H71" s="159">
        <v>200838023</v>
      </c>
      <c r="I71" s="159">
        <v>13131523</v>
      </c>
      <c r="J71" s="159">
        <v>5140040</v>
      </c>
      <c r="K71" s="161">
        <v>5130543</v>
      </c>
      <c r="L71" s="161">
        <v>9497</v>
      </c>
      <c r="M71" s="161">
        <v>0</v>
      </c>
      <c r="N71" s="161">
        <v>7991483</v>
      </c>
      <c r="O71" s="161">
        <v>0</v>
      </c>
      <c r="P71" s="161">
        <v>166166849</v>
      </c>
      <c r="Q71" s="161">
        <v>21539651</v>
      </c>
      <c r="R71" s="161">
        <v>0</v>
      </c>
      <c r="S71" s="161">
        <v>0</v>
      </c>
      <c r="T71" s="159">
        <v>195697983</v>
      </c>
      <c r="U71" s="139">
        <f t="shared" si="2"/>
        <v>0.39142755946892072</v>
      </c>
      <c r="W71" s="74">
        <f t="shared" si="17"/>
        <v>0</v>
      </c>
      <c r="X71" s="74">
        <f t="shared" si="18"/>
        <v>0</v>
      </c>
      <c r="Y71" s="74">
        <f t="shared" si="19"/>
        <v>0</v>
      </c>
      <c r="Z71" s="74">
        <f t="shared" si="20"/>
        <v>0</v>
      </c>
      <c r="AA71" s="74">
        <f t="shared" si="21"/>
        <v>0</v>
      </c>
      <c r="AB71" s="74">
        <f t="shared" si="22"/>
        <v>0</v>
      </c>
    </row>
    <row r="72" spans="1:28" s="1" customFormat="1" ht="22.5" customHeight="1" x14ac:dyDescent="0.2">
      <c r="A72" s="59" t="s">
        <v>179</v>
      </c>
      <c r="B72" s="140" t="s">
        <v>289</v>
      </c>
      <c r="C72" s="159">
        <v>316265199</v>
      </c>
      <c r="D72" s="160">
        <v>164073570</v>
      </c>
      <c r="E72" s="161">
        <v>152191629</v>
      </c>
      <c r="F72" s="161">
        <v>24381916</v>
      </c>
      <c r="G72" s="161">
        <v>0</v>
      </c>
      <c r="H72" s="159">
        <v>291883283</v>
      </c>
      <c r="I72" s="159">
        <v>115460912</v>
      </c>
      <c r="J72" s="159">
        <v>47412654</v>
      </c>
      <c r="K72" s="161">
        <v>44675893</v>
      </c>
      <c r="L72" s="161">
        <v>2736761</v>
      </c>
      <c r="M72" s="161">
        <v>0</v>
      </c>
      <c r="N72" s="161">
        <v>68048258</v>
      </c>
      <c r="O72" s="161">
        <v>0</v>
      </c>
      <c r="P72" s="161">
        <v>172727428</v>
      </c>
      <c r="Q72" s="161">
        <v>3694943</v>
      </c>
      <c r="R72" s="161">
        <v>0</v>
      </c>
      <c r="S72" s="161">
        <v>0</v>
      </c>
      <c r="T72" s="159">
        <v>244470629</v>
      </c>
      <c r="U72" s="139">
        <f t="shared" si="2"/>
        <v>0.41063813873217975</v>
      </c>
      <c r="W72" s="74">
        <f t="shared" si="17"/>
        <v>0</v>
      </c>
      <c r="X72" s="74">
        <f t="shared" si="18"/>
        <v>0</v>
      </c>
      <c r="Y72" s="74">
        <f t="shared" si="19"/>
        <v>0</v>
      </c>
      <c r="Z72" s="74">
        <f t="shared" si="20"/>
        <v>0</v>
      </c>
      <c r="AA72" s="74">
        <f t="shared" si="21"/>
        <v>0</v>
      </c>
      <c r="AB72" s="74">
        <f t="shared" si="22"/>
        <v>0</v>
      </c>
    </row>
    <row r="73" spans="1:28" s="1" customFormat="1" ht="22.5" customHeight="1" x14ac:dyDescent="0.2">
      <c r="A73" s="59" t="s">
        <v>181</v>
      </c>
      <c r="B73" s="140" t="s">
        <v>286</v>
      </c>
      <c r="C73" s="159">
        <v>209253731</v>
      </c>
      <c r="D73" s="160">
        <v>178971967</v>
      </c>
      <c r="E73" s="161">
        <v>30281764</v>
      </c>
      <c r="F73" s="161">
        <v>0</v>
      </c>
      <c r="G73" s="161">
        <v>0</v>
      </c>
      <c r="H73" s="159">
        <v>209253731</v>
      </c>
      <c r="I73" s="159">
        <v>73280185</v>
      </c>
      <c r="J73" s="159">
        <v>30472744</v>
      </c>
      <c r="K73" s="161">
        <v>10026197</v>
      </c>
      <c r="L73" s="161">
        <v>20446547</v>
      </c>
      <c r="M73" s="161">
        <v>0</v>
      </c>
      <c r="N73" s="161">
        <v>42807441</v>
      </c>
      <c r="O73" s="161">
        <v>0</v>
      </c>
      <c r="P73" s="161">
        <v>135973546</v>
      </c>
      <c r="Q73" s="161">
        <v>0</v>
      </c>
      <c r="R73" s="161">
        <v>0</v>
      </c>
      <c r="S73" s="161">
        <v>0</v>
      </c>
      <c r="T73" s="159">
        <v>178780987</v>
      </c>
      <c r="U73" s="139">
        <f t="shared" si="2"/>
        <v>0.41583879735019774</v>
      </c>
      <c r="W73" s="74">
        <f t="shared" si="17"/>
        <v>0</v>
      </c>
      <c r="X73" s="74">
        <f t="shared" si="18"/>
        <v>0</v>
      </c>
      <c r="Y73" s="74">
        <f t="shared" si="19"/>
        <v>0</v>
      </c>
      <c r="Z73" s="74">
        <f t="shared" si="20"/>
        <v>0</v>
      </c>
      <c r="AA73" s="74">
        <f t="shared" si="21"/>
        <v>0</v>
      </c>
      <c r="AB73" s="74">
        <f t="shared" si="22"/>
        <v>0</v>
      </c>
    </row>
    <row r="74" spans="1:28" s="1" customFormat="1" ht="45.75" customHeight="1" x14ac:dyDescent="0.2">
      <c r="A74" s="59" t="s">
        <v>182</v>
      </c>
      <c r="B74" s="140" t="s">
        <v>360</v>
      </c>
      <c r="C74" s="159">
        <v>11794436</v>
      </c>
      <c r="D74" s="160">
        <v>5697353</v>
      </c>
      <c r="E74" s="161">
        <v>6097083</v>
      </c>
      <c r="F74" s="161">
        <v>0</v>
      </c>
      <c r="G74" s="161">
        <v>0</v>
      </c>
      <c r="H74" s="159">
        <v>11794436</v>
      </c>
      <c r="I74" s="159">
        <v>6645375</v>
      </c>
      <c r="J74" s="159">
        <v>3411764</v>
      </c>
      <c r="K74" s="161">
        <v>3411764</v>
      </c>
      <c r="L74" s="161">
        <v>0</v>
      </c>
      <c r="M74" s="161">
        <v>0</v>
      </c>
      <c r="N74" s="161">
        <v>3233611</v>
      </c>
      <c r="O74" s="161">
        <v>0</v>
      </c>
      <c r="P74" s="161">
        <v>5149061</v>
      </c>
      <c r="Q74" s="161">
        <v>0</v>
      </c>
      <c r="R74" s="161">
        <v>0</v>
      </c>
      <c r="S74" s="161">
        <v>0</v>
      </c>
      <c r="T74" s="159">
        <v>8382672</v>
      </c>
      <c r="U74" s="139">
        <f t="shared" si="2"/>
        <v>0.51340428493501122</v>
      </c>
      <c r="W74" s="74">
        <f t="shared" si="17"/>
        <v>0</v>
      </c>
      <c r="X74" s="74">
        <f t="shared" si="18"/>
        <v>0</v>
      </c>
      <c r="Y74" s="74">
        <f t="shared" si="19"/>
        <v>0</v>
      </c>
      <c r="Z74" s="74">
        <f t="shared" si="20"/>
        <v>0</v>
      </c>
      <c r="AA74" s="74">
        <f t="shared" si="21"/>
        <v>0</v>
      </c>
      <c r="AB74" s="74">
        <f t="shared" si="22"/>
        <v>0</v>
      </c>
    </row>
    <row r="75" spans="1:28" s="100" customFormat="1" ht="34.5" customHeight="1" x14ac:dyDescent="0.2">
      <c r="A75" s="172">
        <v>6</v>
      </c>
      <c r="B75" s="58" t="s">
        <v>234</v>
      </c>
      <c r="C75" s="173">
        <f t="shared" ref="C75:T75" si="42">SUM(C76:C81)</f>
        <v>893401717.60000002</v>
      </c>
      <c r="D75" s="176">
        <f t="shared" si="42"/>
        <v>486810396.60000002</v>
      </c>
      <c r="E75" s="177">
        <f t="shared" si="42"/>
        <v>406591321</v>
      </c>
      <c r="F75" s="177">
        <f t="shared" si="42"/>
        <v>2997326</v>
      </c>
      <c r="G75" s="177">
        <f t="shared" si="42"/>
        <v>115887</v>
      </c>
      <c r="H75" s="173">
        <f t="shared" si="42"/>
        <v>890288504.60000002</v>
      </c>
      <c r="I75" s="173">
        <f t="shared" si="42"/>
        <v>396009226</v>
      </c>
      <c r="J75" s="173">
        <f t="shared" si="42"/>
        <v>66406388</v>
      </c>
      <c r="K75" s="177">
        <f t="shared" si="42"/>
        <v>60234264</v>
      </c>
      <c r="L75" s="177">
        <f t="shared" si="42"/>
        <v>6172124</v>
      </c>
      <c r="M75" s="177">
        <f t="shared" si="42"/>
        <v>0</v>
      </c>
      <c r="N75" s="177">
        <f t="shared" si="42"/>
        <v>329602837</v>
      </c>
      <c r="O75" s="177">
        <f t="shared" si="42"/>
        <v>1</v>
      </c>
      <c r="P75" s="177">
        <f t="shared" si="42"/>
        <v>433492192.60000002</v>
      </c>
      <c r="Q75" s="177">
        <f t="shared" si="42"/>
        <v>4763335</v>
      </c>
      <c r="R75" s="177">
        <f t="shared" si="42"/>
        <v>0</v>
      </c>
      <c r="S75" s="177">
        <f t="shared" si="42"/>
        <v>56023751</v>
      </c>
      <c r="T75" s="177">
        <f t="shared" si="42"/>
        <v>823882116.60000002</v>
      </c>
      <c r="U75" s="175">
        <f t="shared" si="2"/>
        <v>0.16768899217514696</v>
      </c>
      <c r="W75" s="101">
        <f t="shared" si="17"/>
        <v>0</v>
      </c>
      <c r="X75" s="101">
        <f t="shared" si="18"/>
        <v>0</v>
      </c>
      <c r="Y75" s="101">
        <f t="shared" si="19"/>
        <v>0</v>
      </c>
      <c r="Z75" s="101">
        <f t="shared" si="20"/>
        <v>0</v>
      </c>
      <c r="AA75" s="101">
        <f t="shared" si="21"/>
        <v>0</v>
      </c>
      <c r="AB75" s="101">
        <f t="shared" si="22"/>
        <v>0</v>
      </c>
    </row>
    <row r="76" spans="1:28" s="1" customFormat="1" ht="22.5" customHeight="1" x14ac:dyDescent="0.2">
      <c r="A76" s="59" t="s">
        <v>85</v>
      </c>
      <c r="B76" s="140" t="s">
        <v>290</v>
      </c>
      <c r="C76" s="159">
        <v>223284670</v>
      </c>
      <c r="D76" s="160">
        <v>50740858</v>
      </c>
      <c r="E76" s="161">
        <v>172543812</v>
      </c>
      <c r="F76" s="161">
        <v>0</v>
      </c>
      <c r="G76" s="161">
        <v>0</v>
      </c>
      <c r="H76" s="159">
        <v>223284670</v>
      </c>
      <c r="I76" s="159">
        <v>99531047</v>
      </c>
      <c r="J76" s="159">
        <v>5257353</v>
      </c>
      <c r="K76" s="161">
        <v>2320097</v>
      </c>
      <c r="L76" s="161">
        <v>2937256</v>
      </c>
      <c r="M76" s="161">
        <v>0</v>
      </c>
      <c r="N76" s="161">
        <v>94273694</v>
      </c>
      <c r="O76" s="161">
        <v>0</v>
      </c>
      <c r="P76" s="161">
        <v>123174969</v>
      </c>
      <c r="Q76" s="161">
        <v>578654</v>
      </c>
      <c r="R76" s="161">
        <v>0</v>
      </c>
      <c r="S76" s="161">
        <v>0</v>
      </c>
      <c r="T76" s="159">
        <v>218027317</v>
      </c>
      <c r="U76" s="139">
        <f t="shared" si="2"/>
        <v>5.2821236774491076E-2</v>
      </c>
      <c r="W76" s="74">
        <f t="shared" si="17"/>
        <v>0</v>
      </c>
      <c r="X76" s="74">
        <f t="shared" si="18"/>
        <v>0</v>
      </c>
      <c r="Y76" s="74">
        <f t="shared" si="19"/>
        <v>0</v>
      </c>
      <c r="Z76" s="74">
        <f t="shared" si="20"/>
        <v>0</v>
      </c>
      <c r="AA76" s="74">
        <f t="shared" si="21"/>
        <v>0</v>
      </c>
      <c r="AB76" s="74">
        <f t="shared" si="22"/>
        <v>0</v>
      </c>
    </row>
    <row r="77" spans="1:28" s="1" customFormat="1" ht="22.5" customHeight="1" x14ac:dyDescent="0.2">
      <c r="A77" s="59" t="s">
        <v>84</v>
      </c>
      <c r="B77" s="140" t="s">
        <v>291</v>
      </c>
      <c r="C77" s="159">
        <v>291556059</v>
      </c>
      <c r="D77" s="160">
        <v>216811833</v>
      </c>
      <c r="E77" s="161">
        <v>74744226</v>
      </c>
      <c r="F77" s="161">
        <v>0</v>
      </c>
      <c r="G77" s="161">
        <v>0</v>
      </c>
      <c r="H77" s="159">
        <v>291556059</v>
      </c>
      <c r="I77" s="159">
        <v>119872072</v>
      </c>
      <c r="J77" s="159">
        <v>22895397</v>
      </c>
      <c r="K77" s="161">
        <v>22694497</v>
      </c>
      <c r="L77" s="161">
        <v>200900</v>
      </c>
      <c r="M77" s="161">
        <v>0</v>
      </c>
      <c r="N77" s="161">
        <v>96976675</v>
      </c>
      <c r="O77" s="161">
        <v>0</v>
      </c>
      <c r="P77" s="161">
        <v>161624960</v>
      </c>
      <c r="Q77" s="161">
        <v>3428376</v>
      </c>
      <c r="R77" s="161">
        <v>0</v>
      </c>
      <c r="S77" s="161">
        <v>6630651</v>
      </c>
      <c r="T77" s="159">
        <v>268660662</v>
      </c>
      <c r="U77" s="139">
        <f t="shared" si="2"/>
        <v>0.19099859223255938</v>
      </c>
      <c r="W77" s="74">
        <f t="shared" si="17"/>
        <v>0</v>
      </c>
      <c r="X77" s="74">
        <f t="shared" si="18"/>
        <v>0</v>
      </c>
      <c r="Y77" s="74">
        <f t="shared" si="19"/>
        <v>0</v>
      </c>
      <c r="Z77" s="74">
        <f t="shared" si="20"/>
        <v>0</v>
      </c>
      <c r="AA77" s="74">
        <f t="shared" si="21"/>
        <v>0</v>
      </c>
      <c r="AB77" s="74">
        <f t="shared" si="22"/>
        <v>0</v>
      </c>
    </row>
    <row r="78" spans="1:28" s="1" customFormat="1" ht="22.5" customHeight="1" x14ac:dyDescent="0.2">
      <c r="A78" s="59" t="s">
        <v>86</v>
      </c>
      <c r="B78" s="140" t="s">
        <v>292</v>
      </c>
      <c r="C78" s="159">
        <v>94251407</v>
      </c>
      <c r="D78" s="160">
        <v>52563962</v>
      </c>
      <c r="E78" s="161">
        <v>41687445</v>
      </c>
      <c r="F78" s="161">
        <v>1037540</v>
      </c>
      <c r="G78" s="161">
        <v>0</v>
      </c>
      <c r="H78" s="159">
        <v>93213867</v>
      </c>
      <c r="I78" s="159">
        <v>43431694</v>
      </c>
      <c r="J78" s="159">
        <v>9506880</v>
      </c>
      <c r="K78" s="161">
        <v>7050431</v>
      </c>
      <c r="L78" s="161">
        <v>2456449</v>
      </c>
      <c r="M78" s="161">
        <v>0</v>
      </c>
      <c r="N78" s="161">
        <v>33924814</v>
      </c>
      <c r="O78" s="161">
        <v>0</v>
      </c>
      <c r="P78" s="161">
        <v>8310909</v>
      </c>
      <c r="Q78" s="161">
        <v>554508</v>
      </c>
      <c r="R78" s="161">
        <v>0</v>
      </c>
      <c r="S78" s="161">
        <v>40916756</v>
      </c>
      <c r="T78" s="159">
        <v>83706987</v>
      </c>
      <c r="U78" s="139">
        <f t="shared" si="2"/>
        <v>0.21889268238075171</v>
      </c>
      <c r="W78" s="74">
        <f t="shared" si="17"/>
        <v>0</v>
      </c>
      <c r="X78" s="74">
        <f t="shared" si="18"/>
        <v>0</v>
      </c>
      <c r="Y78" s="74">
        <f t="shared" si="19"/>
        <v>0</v>
      </c>
      <c r="Z78" s="74">
        <f t="shared" si="20"/>
        <v>0</v>
      </c>
      <c r="AA78" s="74">
        <f t="shared" si="21"/>
        <v>0</v>
      </c>
      <c r="AB78" s="74">
        <f t="shared" si="22"/>
        <v>0</v>
      </c>
    </row>
    <row r="79" spans="1:28" s="1" customFormat="1" ht="47.25" customHeight="1" x14ac:dyDescent="0.2">
      <c r="A79" s="59" t="s">
        <v>185</v>
      </c>
      <c r="B79" s="140" t="s">
        <v>293</v>
      </c>
      <c r="C79" s="159">
        <v>50390068.600000001</v>
      </c>
      <c r="D79" s="160">
        <v>21810456.600000001</v>
      </c>
      <c r="E79" s="161">
        <v>28579612</v>
      </c>
      <c r="F79" s="161">
        <v>0</v>
      </c>
      <c r="G79" s="161">
        <v>115887</v>
      </c>
      <c r="H79" s="159">
        <v>50274181.600000001</v>
      </c>
      <c r="I79" s="159">
        <v>25220806</v>
      </c>
      <c r="J79" s="159">
        <v>4609302</v>
      </c>
      <c r="K79" s="161">
        <v>4527182</v>
      </c>
      <c r="L79" s="161">
        <v>82120</v>
      </c>
      <c r="M79" s="161">
        <v>0</v>
      </c>
      <c r="N79" s="161">
        <v>20611503</v>
      </c>
      <c r="O79" s="161">
        <v>1</v>
      </c>
      <c r="P79" s="161">
        <v>18178974.600000001</v>
      </c>
      <c r="Q79" s="161">
        <v>201797</v>
      </c>
      <c r="R79" s="161">
        <v>0</v>
      </c>
      <c r="S79" s="161">
        <v>6672604</v>
      </c>
      <c r="T79" s="159">
        <v>45664879.600000001</v>
      </c>
      <c r="U79" s="139">
        <f t="shared" si="2"/>
        <v>0.18275791820451734</v>
      </c>
      <c r="W79" s="74">
        <f t="shared" si="17"/>
        <v>0</v>
      </c>
      <c r="X79" s="74">
        <f t="shared" si="18"/>
        <v>0</v>
      </c>
      <c r="Y79" s="74">
        <f t="shared" si="19"/>
        <v>0</v>
      </c>
      <c r="Z79" s="74">
        <f t="shared" si="20"/>
        <v>0</v>
      </c>
      <c r="AA79" s="74">
        <f t="shared" si="21"/>
        <v>0</v>
      </c>
      <c r="AB79" s="74">
        <f t="shared" si="22"/>
        <v>0</v>
      </c>
    </row>
    <row r="80" spans="1:28" s="1" customFormat="1" ht="22.5" customHeight="1" x14ac:dyDescent="0.2">
      <c r="A80" s="59" t="s">
        <v>186</v>
      </c>
      <c r="B80" s="140" t="s">
        <v>294</v>
      </c>
      <c r="C80" s="159">
        <v>81429725</v>
      </c>
      <c r="D80" s="160">
        <v>45012974</v>
      </c>
      <c r="E80" s="161">
        <v>36416751</v>
      </c>
      <c r="F80" s="161">
        <v>0</v>
      </c>
      <c r="G80" s="161">
        <v>0</v>
      </c>
      <c r="H80" s="159">
        <v>81429725</v>
      </c>
      <c r="I80" s="159">
        <v>25506515</v>
      </c>
      <c r="J80" s="159">
        <v>5143291</v>
      </c>
      <c r="K80" s="161">
        <v>5136774</v>
      </c>
      <c r="L80" s="161">
        <v>6517</v>
      </c>
      <c r="M80" s="161">
        <v>0</v>
      </c>
      <c r="N80" s="161">
        <v>20363224</v>
      </c>
      <c r="O80" s="161">
        <v>0</v>
      </c>
      <c r="P80" s="161">
        <v>54119470</v>
      </c>
      <c r="Q80" s="161">
        <v>0</v>
      </c>
      <c r="R80" s="161">
        <v>0</v>
      </c>
      <c r="S80" s="161">
        <v>1803740</v>
      </c>
      <c r="T80" s="159">
        <v>76286434</v>
      </c>
      <c r="U80" s="139">
        <f t="shared" ref="U80:U99" si="43">J80/I80</f>
        <v>0.20164616765559701</v>
      </c>
      <c r="W80" s="74">
        <f t="shared" si="17"/>
        <v>0</v>
      </c>
      <c r="X80" s="74">
        <f t="shared" si="18"/>
        <v>0</v>
      </c>
      <c r="Y80" s="74">
        <f t="shared" si="19"/>
        <v>0</v>
      </c>
      <c r="Z80" s="74">
        <f t="shared" si="20"/>
        <v>0</v>
      </c>
      <c r="AA80" s="74">
        <f t="shared" si="21"/>
        <v>0</v>
      </c>
      <c r="AB80" s="74">
        <f t="shared" si="22"/>
        <v>0</v>
      </c>
    </row>
    <row r="81" spans="1:28" s="1" customFormat="1" ht="22.5" customHeight="1" x14ac:dyDescent="0.2">
      <c r="A81" s="59" t="s">
        <v>188</v>
      </c>
      <c r="B81" s="140" t="s">
        <v>295</v>
      </c>
      <c r="C81" s="159">
        <v>152489788</v>
      </c>
      <c r="D81" s="160">
        <v>99870313</v>
      </c>
      <c r="E81" s="161">
        <v>52619475</v>
      </c>
      <c r="F81" s="161">
        <v>1959786</v>
      </c>
      <c r="G81" s="161">
        <v>0</v>
      </c>
      <c r="H81" s="159">
        <v>150530002</v>
      </c>
      <c r="I81" s="159">
        <v>82447092</v>
      </c>
      <c r="J81" s="159">
        <v>18994165</v>
      </c>
      <c r="K81" s="161">
        <v>18505283</v>
      </c>
      <c r="L81" s="161">
        <v>488882</v>
      </c>
      <c r="M81" s="161">
        <v>0</v>
      </c>
      <c r="N81" s="161">
        <v>63452927</v>
      </c>
      <c r="O81" s="161">
        <v>0</v>
      </c>
      <c r="P81" s="161">
        <v>68082910</v>
      </c>
      <c r="Q81" s="161">
        <v>0</v>
      </c>
      <c r="R81" s="161">
        <v>0</v>
      </c>
      <c r="S81" s="161">
        <v>0</v>
      </c>
      <c r="T81" s="159">
        <v>131535837</v>
      </c>
      <c r="U81" s="139">
        <f t="shared" si="43"/>
        <v>0.2303800478493529</v>
      </c>
      <c r="W81" s="74">
        <f t="shared" si="17"/>
        <v>0</v>
      </c>
      <c r="X81" s="74">
        <f t="shared" si="18"/>
        <v>0</v>
      </c>
      <c r="Y81" s="74">
        <f t="shared" si="19"/>
        <v>0</v>
      </c>
      <c r="Z81" s="74">
        <f t="shared" si="20"/>
        <v>0</v>
      </c>
      <c r="AA81" s="74">
        <f t="shared" si="21"/>
        <v>0</v>
      </c>
      <c r="AB81" s="74">
        <f t="shared" si="22"/>
        <v>0</v>
      </c>
    </row>
    <row r="82" spans="1:28" s="100" customFormat="1" ht="22.5" customHeight="1" x14ac:dyDescent="0.2">
      <c r="A82" s="172">
        <v>7</v>
      </c>
      <c r="B82" s="58" t="s">
        <v>235</v>
      </c>
      <c r="C82" s="173">
        <f t="shared" ref="C82:T82" si="44">SUM(C83:C87)</f>
        <v>1116657088</v>
      </c>
      <c r="D82" s="176">
        <f t="shared" si="44"/>
        <v>761112196</v>
      </c>
      <c r="E82" s="177">
        <f t="shared" si="44"/>
        <v>355544892</v>
      </c>
      <c r="F82" s="177">
        <f t="shared" si="44"/>
        <v>9573733</v>
      </c>
      <c r="G82" s="177">
        <f t="shared" si="44"/>
        <v>0</v>
      </c>
      <c r="H82" s="173">
        <f t="shared" si="44"/>
        <v>1107083355</v>
      </c>
      <c r="I82" s="173">
        <f t="shared" si="44"/>
        <v>548907802</v>
      </c>
      <c r="J82" s="173">
        <f t="shared" si="44"/>
        <v>142015921</v>
      </c>
      <c r="K82" s="177">
        <f t="shared" si="44"/>
        <v>128013207</v>
      </c>
      <c r="L82" s="177">
        <f t="shared" si="44"/>
        <v>14002714</v>
      </c>
      <c r="M82" s="177">
        <f t="shared" si="44"/>
        <v>0</v>
      </c>
      <c r="N82" s="177">
        <f t="shared" si="44"/>
        <v>406890381</v>
      </c>
      <c r="O82" s="177">
        <f t="shared" si="44"/>
        <v>1500</v>
      </c>
      <c r="P82" s="177">
        <f t="shared" si="44"/>
        <v>245444080</v>
      </c>
      <c r="Q82" s="177">
        <f t="shared" si="44"/>
        <v>26058626</v>
      </c>
      <c r="R82" s="177">
        <f t="shared" si="44"/>
        <v>1930181</v>
      </c>
      <c r="S82" s="177">
        <f t="shared" si="44"/>
        <v>284742666</v>
      </c>
      <c r="T82" s="177">
        <f t="shared" si="44"/>
        <v>965067434</v>
      </c>
      <c r="U82" s="175">
        <f t="shared" si="43"/>
        <v>0.25872454441811704</v>
      </c>
      <c r="W82" s="101">
        <f t="shared" si="17"/>
        <v>0</v>
      </c>
      <c r="X82" s="101">
        <f t="shared" si="18"/>
        <v>0</v>
      </c>
      <c r="Y82" s="101">
        <f t="shared" si="19"/>
        <v>0</v>
      </c>
      <c r="Z82" s="101">
        <f t="shared" si="20"/>
        <v>0</v>
      </c>
      <c r="AA82" s="101">
        <f t="shared" si="21"/>
        <v>0</v>
      </c>
      <c r="AB82" s="101">
        <f t="shared" si="22"/>
        <v>0</v>
      </c>
    </row>
    <row r="83" spans="1:28" s="1" customFormat="1" ht="22.5" customHeight="1" x14ac:dyDescent="0.2">
      <c r="A83" s="59" t="s">
        <v>190</v>
      </c>
      <c r="B83" s="140" t="s">
        <v>296</v>
      </c>
      <c r="C83" s="159">
        <v>153681730</v>
      </c>
      <c r="D83" s="160">
        <v>101742919</v>
      </c>
      <c r="E83" s="161">
        <v>51938811</v>
      </c>
      <c r="F83" s="161">
        <v>0</v>
      </c>
      <c r="G83" s="161">
        <v>0</v>
      </c>
      <c r="H83" s="159">
        <v>153681730</v>
      </c>
      <c r="I83" s="159">
        <v>120668537</v>
      </c>
      <c r="J83" s="159">
        <v>45479862</v>
      </c>
      <c r="K83" s="161">
        <v>37282083</v>
      </c>
      <c r="L83" s="161">
        <v>8197779</v>
      </c>
      <c r="M83" s="161">
        <v>0</v>
      </c>
      <c r="N83" s="161">
        <v>75188675</v>
      </c>
      <c r="O83" s="161">
        <v>0</v>
      </c>
      <c r="P83" s="161">
        <v>30853193</v>
      </c>
      <c r="Q83" s="161">
        <v>2160000</v>
      </c>
      <c r="R83" s="161">
        <v>0</v>
      </c>
      <c r="S83" s="161">
        <v>0</v>
      </c>
      <c r="T83" s="159">
        <v>108201868</v>
      </c>
      <c r="U83" s="139">
        <f t="shared" si="43"/>
        <v>0.37689909176573511</v>
      </c>
      <c r="W83" s="74">
        <f t="shared" si="17"/>
        <v>0</v>
      </c>
      <c r="X83" s="74">
        <f t="shared" si="18"/>
        <v>0</v>
      </c>
      <c r="Y83" s="74">
        <f t="shared" si="19"/>
        <v>0</v>
      </c>
      <c r="Z83" s="74">
        <f t="shared" si="20"/>
        <v>0</v>
      </c>
      <c r="AA83" s="74">
        <f t="shared" si="21"/>
        <v>0</v>
      </c>
      <c r="AB83" s="74">
        <f t="shared" si="22"/>
        <v>0</v>
      </c>
    </row>
    <row r="84" spans="1:28" s="1" customFormat="1" ht="22.5" customHeight="1" x14ac:dyDescent="0.2">
      <c r="A84" s="59" t="s">
        <v>192</v>
      </c>
      <c r="B84" s="140" t="s">
        <v>297</v>
      </c>
      <c r="C84" s="159">
        <v>108931035</v>
      </c>
      <c r="D84" s="160">
        <v>84169703</v>
      </c>
      <c r="E84" s="161">
        <v>24761332</v>
      </c>
      <c r="F84" s="161">
        <v>0</v>
      </c>
      <c r="G84" s="161">
        <v>0</v>
      </c>
      <c r="H84" s="159">
        <v>108931035</v>
      </c>
      <c r="I84" s="159">
        <v>59030162</v>
      </c>
      <c r="J84" s="159">
        <v>11592114</v>
      </c>
      <c r="K84" s="161">
        <v>9400098</v>
      </c>
      <c r="L84" s="161">
        <v>2192016</v>
      </c>
      <c r="M84" s="161">
        <v>0</v>
      </c>
      <c r="N84" s="161">
        <v>47438048</v>
      </c>
      <c r="O84" s="161">
        <v>0</v>
      </c>
      <c r="P84" s="161">
        <v>42018646</v>
      </c>
      <c r="Q84" s="161">
        <v>5142760</v>
      </c>
      <c r="R84" s="161">
        <v>0</v>
      </c>
      <c r="S84" s="161">
        <v>2739467</v>
      </c>
      <c r="T84" s="159">
        <v>97338921</v>
      </c>
      <c r="U84" s="139">
        <f t="shared" si="43"/>
        <v>0.19637611700947052</v>
      </c>
      <c r="W84" s="74">
        <f t="shared" si="17"/>
        <v>0</v>
      </c>
      <c r="X84" s="74">
        <f t="shared" si="18"/>
        <v>0</v>
      </c>
      <c r="Y84" s="74">
        <f t="shared" si="19"/>
        <v>0</v>
      </c>
      <c r="Z84" s="74">
        <f t="shared" si="20"/>
        <v>0</v>
      </c>
      <c r="AA84" s="74">
        <f t="shared" si="21"/>
        <v>0</v>
      </c>
      <c r="AB84" s="74">
        <f t="shared" si="22"/>
        <v>0</v>
      </c>
    </row>
    <row r="85" spans="1:28" s="1" customFormat="1" ht="49.5" customHeight="1" x14ac:dyDescent="0.2">
      <c r="A85" s="59" t="s">
        <v>193</v>
      </c>
      <c r="B85" s="140" t="s">
        <v>298</v>
      </c>
      <c r="C85" s="159">
        <v>166682835</v>
      </c>
      <c r="D85" s="160">
        <v>103797422</v>
      </c>
      <c r="E85" s="161">
        <v>62885413</v>
      </c>
      <c r="F85" s="161">
        <v>33595</v>
      </c>
      <c r="G85" s="161">
        <v>0</v>
      </c>
      <c r="H85" s="159">
        <v>166649240</v>
      </c>
      <c r="I85" s="159">
        <v>72109759</v>
      </c>
      <c r="J85" s="159">
        <v>14669244</v>
      </c>
      <c r="K85" s="161">
        <v>13211844</v>
      </c>
      <c r="L85" s="161">
        <v>1457400</v>
      </c>
      <c r="M85" s="161">
        <v>0</v>
      </c>
      <c r="N85" s="161">
        <v>57440515</v>
      </c>
      <c r="O85" s="161">
        <v>0</v>
      </c>
      <c r="P85" s="161">
        <v>47152049</v>
      </c>
      <c r="Q85" s="161">
        <v>15800</v>
      </c>
      <c r="R85" s="161">
        <v>0</v>
      </c>
      <c r="S85" s="161">
        <v>47371632</v>
      </c>
      <c r="T85" s="159">
        <v>151979996</v>
      </c>
      <c r="U85" s="139">
        <f t="shared" si="43"/>
        <v>0.20342938602804095</v>
      </c>
      <c r="W85" s="74">
        <f t="shared" si="17"/>
        <v>0</v>
      </c>
      <c r="X85" s="74">
        <f t="shared" si="18"/>
        <v>0</v>
      </c>
      <c r="Y85" s="74">
        <f t="shared" si="19"/>
        <v>0</v>
      </c>
      <c r="Z85" s="74">
        <f t="shared" si="20"/>
        <v>0</v>
      </c>
      <c r="AA85" s="74">
        <f t="shared" si="21"/>
        <v>0</v>
      </c>
      <c r="AB85" s="74">
        <f t="shared" si="22"/>
        <v>0</v>
      </c>
    </row>
    <row r="86" spans="1:28" s="1" customFormat="1" ht="22.5" customHeight="1" x14ac:dyDescent="0.2">
      <c r="A86" s="59" t="s">
        <v>194</v>
      </c>
      <c r="B86" s="140" t="s">
        <v>300</v>
      </c>
      <c r="C86" s="159">
        <v>433666499</v>
      </c>
      <c r="D86" s="160">
        <v>346036588</v>
      </c>
      <c r="E86" s="161">
        <v>87629911</v>
      </c>
      <c r="F86" s="161">
        <v>5905198</v>
      </c>
      <c r="G86" s="161">
        <v>0</v>
      </c>
      <c r="H86" s="159">
        <v>427761301</v>
      </c>
      <c r="I86" s="159">
        <v>150194788</v>
      </c>
      <c r="J86" s="159">
        <v>25375387</v>
      </c>
      <c r="K86" s="161">
        <v>23279868</v>
      </c>
      <c r="L86" s="161">
        <v>2095519</v>
      </c>
      <c r="M86" s="161">
        <v>0</v>
      </c>
      <c r="N86" s="161">
        <v>124819401</v>
      </c>
      <c r="O86" s="161">
        <v>0</v>
      </c>
      <c r="P86" s="161">
        <v>41035190</v>
      </c>
      <c r="Q86" s="161">
        <v>16578848</v>
      </c>
      <c r="R86" s="161">
        <v>0</v>
      </c>
      <c r="S86" s="161">
        <v>219952475</v>
      </c>
      <c r="T86" s="159">
        <v>402385914</v>
      </c>
      <c r="U86" s="139">
        <f t="shared" si="43"/>
        <v>0.16894985064328596</v>
      </c>
      <c r="W86" s="74">
        <f t="shared" si="17"/>
        <v>0</v>
      </c>
      <c r="X86" s="74">
        <f t="shared" si="18"/>
        <v>0</v>
      </c>
      <c r="Y86" s="74">
        <f t="shared" si="19"/>
        <v>0</v>
      </c>
      <c r="Z86" s="74">
        <f t="shared" si="20"/>
        <v>0</v>
      </c>
      <c r="AA86" s="74">
        <f t="shared" si="21"/>
        <v>0</v>
      </c>
      <c r="AB86" s="74">
        <f t="shared" si="22"/>
        <v>0</v>
      </c>
    </row>
    <row r="87" spans="1:28" s="1" customFormat="1" ht="22.5" customHeight="1" x14ac:dyDescent="0.2">
      <c r="A87" s="59" t="s">
        <v>195</v>
      </c>
      <c r="B87" s="140" t="s">
        <v>301</v>
      </c>
      <c r="C87" s="159">
        <v>253694989</v>
      </c>
      <c r="D87" s="160">
        <v>125365564</v>
      </c>
      <c r="E87" s="161">
        <v>128329425</v>
      </c>
      <c r="F87" s="161">
        <v>3634940</v>
      </c>
      <c r="G87" s="161">
        <v>0</v>
      </c>
      <c r="H87" s="159">
        <v>250060049</v>
      </c>
      <c r="I87" s="159">
        <v>146904556</v>
      </c>
      <c r="J87" s="159">
        <v>44899314</v>
      </c>
      <c r="K87" s="161">
        <v>44839314</v>
      </c>
      <c r="L87" s="161">
        <v>60000</v>
      </c>
      <c r="M87" s="161">
        <v>0</v>
      </c>
      <c r="N87" s="161">
        <v>102003742</v>
      </c>
      <c r="O87" s="161">
        <v>1500</v>
      </c>
      <c r="P87" s="161">
        <v>84385002</v>
      </c>
      <c r="Q87" s="161">
        <v>2161218</v>
      </c>
      <c r="R87" s="161">
        <v>1930181</v>
      </c>
      <c r="S87" s="161">
        <v>14679092</v>
      </c>
      <c r="T87" s="159">
        <v>205160735</v>
      </c>
      <c r="U87" s="139">
        <f t="shared" si="43"/>
        <v>0.30563595318309938</v>
      </c>
      <c r="W87" s="74">
        <f t="shared" si="17"/>
        <v>0</v>
      </c>
      <c r="X87" s="74">
        <f t="shared" si="18"/>
        <v>0</v>
      </c>
      <c r="Y87" s="74">
        <f t="shared" si="19"/>
        <v>0</v>
      </c>
      <c r="Z87" s="74">
        <f t="shared" si="20"/>
        <v>0</v>
      </c>
      <c r="AA87" s="74">
        <f t="shared" si="21"/>
        <v>0</v>
      </c>
      <c r="AB87" s="74">
        <f t="shared" si="22"/>
        <v>0</v>
      </c>
    </row>
    <row r="88" spans="1:28" s="100" customFormat="1" ht="22.15" customHeight="1" x14ac:dyDescent="0.2">
      <c r="A88" s="172">
        <v>8</v>
      </c>
      <c r="B88" s="58" t="s">
        <v>236</v>
      </c>
      <c r="C88" s="173">
        <f t="shared" ref="C88:T88" si="45">SUM(C89:C93)</f>
        <v>604640401</v>
      </c>
      <c r="D88" s="176">
        <f t="shared" si="45"/>
        <v>411653730</v>
      </c>
      <c r="E88" s="177">
        <f t="shared" si="45"/>
        <v>192986671</v>
      </c>
      <c r="F88" s="177">
        <f t="shared" si="45"/>
        <v>2836664</v>
      </c>
      <c r="G88" s="177">
        <f t="shared" si="45"/>
        <v>75459</v>
      </c>
      <c r="H88" s="173">
        <f t="shared" si="45"/>
        <v>601728278</v>
      </c>
      <c r="I88" s="173">
        <f t="shared" si="45"/>
        <v>197359244</v>
      </c>
      <c r="J88" s="173">
        <f t="shared" si="45"/>
        <v>77242770</v>
      </c>
      <c r="K88" s="177">
        <f t="shared" si="45"/>
        <v>73278149</v>
      </c>
      <c r="L88" s="177">
        <f t="shared" si="45"/>
        <v>3964621</v>
      </c>
      <c r="M88" s="177">
        <f t="shared" si="45"/>
        <v>0</v>
      </c>
      <c r="N88" s="177">
        <f t="shared" si="45"/>
        <v>119795474</v>
      </c>
      <c r="O88" s="177">
        <f t="shared" si="45"/>
        <v>321000</v>
      </c>
      <c r="P88" s="177">
        <f t="shared" si="45"/>
        <v>366055046</v>
      </c>
      <c r="Q88" s="177">
        <f t="shared" si="45"/>
        <v>21377280</v>
      </c>
      <c r="R88" s="177">
        <f t="shared" si="45"/>
        <v>0</v>
      </c>
      <c r="S88" s="177">
        <f t="shared" si="45"/>
        <v>16936708</v>
      </c>
      <c r="T88" s="177">
        <f t="shared" si="45"/>
        <v>524485508</v>
      </c>
      <c r="U88" s="175">
        <f t="shared" si="43"/>
        <v>0.39138156609477082</v>
      </c>
      <c r="W88" s="101">
        <f t="shared" ref="W88:W93" si="46">C88-D88-E88</f>
        <v>0</v>
      </c>
      <c r="X88" s="101">
        <f t="shared" ref="X88:X93" si="47">C88-F88-G88-H88</f>
        <v>0</v>
      </c>
      <c r="Y88" s="101">
        <f t="shared" ref="Y88:Y93" si="48">H88-I88-P88-Q88-R88-S88</f>
        <v>0</v>
      </c>
      <c r="Z88" s="101">
        <f t="shared" ref="Z88:Z93" si="49">I88-J88-N88-O88</f>
        <v>0</v>
      </c>
      <c r="AA88" s="101">
        <f t="shared" ref="AA88:AA93" si="50">J88-K88-L88-M88</f>
        <v>0</v>
      </c>
      <c r="AB88" s="101">
        <f t="shared" ref="AB88:AB93" si="51">T88-SUM(N88:S88)</f>
        <v>0</v>
      </c>
    </row>
    <row r="89" spans="1:28" s="1" customFormat="1" ht="22.5" customHeight="1" x14ac:dyDescent="0.2">
      <c r="A89" s="59" t="s">
        <v>200</v>
      </c>
      <c r="B89" s="140" t="s">
        <v>302</v>
      </c>
      <c r="C89" s="159">
        <v>1346161</v>
      </c>
      <c r="D89" s="160">
        <v>115480</v>
      </c>
      <c r="E89" s="161">
        <v>1230681</v>
      </c>
      <c r="F89" s="161">
        <v>381144</v>
      </c>
      <c r="G89" s="161">
        <v>75459</v>
      </c>
      <c r="H89" s="159">
        <v>889558</v>
      </c>
      <c r="I89" s="159">
        <v>839558</v>
      </c>
      <c r="J89" s="159">
        <v>766062</v>
      </c>
      <c r="K89" s="161">
        <v>766062</v>
      </c>
      <c r="L89" s="161">
        <v>0</v>
      </c>
      <c r="M89" s="161">
        <v>0</v>
      </c>
      <c r="N89" s="161">
        <v>73496</v>
      </c>
      <c r="O89" s="161">
        <v>0</v>
      </c>
      <c r="P89" s="161">
        <v>50000</v>
      </c>
      <c r="Q89" s="161">
        <v>0</v>
      </c>
      <c r="R89" s="161">
        <v>0</v>
      </c>
      <c r="S89" s="161">
        <v>0</v>
      </c>
      <c r="T89" s="159">
        <v>123496</v>
      </c>
      <c r="U89" s="139">
        <f t="shared" si="43"/>
        <v>0.91245869850564221</v>
      </c>
      <c r="W89" s="74">
        <f t="shared" si="46"/>
        <v>0</v>
      </c>
      <c r="X89" s="74">
        <f t="shared" si="47"/>
        <v>0</v>
      </c>
      <c r="Y89" s="74">
        <f t="shared" si="48"/>
        <v>0</v>
      </c>
      <c r="Z89" s="74">
        <f t="shared" si="49"/>
        <v>0</v>
      </c>
      <c r="AA89" s="74">
        <f t="shared" si="50"/>
        <v>0</v>
      </c>
      <c r="AB89" s="74">
        <f t="shared" si="51"/>
        <v>0</v>
      </c>
    </row>
    <row r="90" spans="1:28" s="1" customFormat="1" ht="22.5" customHeight="1" x14ac:dyDescent="0.2">
      <c r="A90" s="59" t="s">
        <v>201</v>
      </c>
      <c r="B90" s="140" t="s">
        <v>303</v>
      </c>
      <c r="C90" s="159">
        <v>204144514</v>
      </c>
      <c r="D90" s="160">
        <v>144901679</v>
      </c>
      <c r="E90" s="161">
        <v>59242835</v>
      </c>
      <c r="F90" s="161">
        <v>0</v>
      </c>
      <c r="G90" s="161">
        <v>0</v>
      </c>
      <c r="H90" s="159">
        <v>204144514</v>
      </c>
      <c r="I90" s="159">
        <v>63646841</v>
      </c>
      <c r="J90" s="159">
        <v>21300807</v>
      </c>
      <c r="K90" s="161">
        <v>20029901</v>
      </c>
      <c r="L90" s="161">
        <v>1270906</v>
      </c>
      <c r="M90" s="161">
        <v>0</v>
      </c>
      <c r="N90" s="161">
        <v>42346034</v>
      </c>
      <c r="O90" s="161">
        <v>0</v>
      </c>
      <c r="P90" s="161">
        <v>129777531</v>
      </c>
      <c r="Q90" s="161">
        <v>10720142</v>
      </c>
      <c r="R90" s="161">
        <v>0</v>
      </c>
      <c r="S90" s="161">
        <v>0</v>
      </c>
      <c r="T90" s="159">
        <v>182843707</v>
      </c>
      <c r="U90" s="139">
        <f t="shared" si="43"/>
        <v>0.33467186533264076</v>
      </c>
      <c r="W90" s="74">
        <f t="shared" si="46"/>
        <v>0</v>
      </c>
      <c r="X90" s="74">
        <f t="shared" si="47"/>
        <v>0</v>
      </c>
      <c r="Y90" s="74">
        <f t="shared" si="48"/>
        <v>0</v>
      </c>
      <c r="Z90" s="74">
        <f t="shared" si="49"/>
        <v>0</v>
      </c>
      <c r="AA90" s="74">
        <f t="shared" si="50"/>
        <v>0</v>
      </c>
      <c r="AB90" s="74">
        <f t="shared" si="51"/>
        <v>0</v>
      </c>
    </row>
    <row r="91" spans="1:28" s="1" customFormat="1" ht="42.75" customHeight="1" x14ac:dyDescent="0.2">
      <c r="A91" s="59" t="s">
        <v>203</v>
      </c>
      <c r="B91" s="140" t="s">
        <v>309</v>
      </c>
      <c r="C91" s="159">
        <v>175414173</v>
      </c>
      <c r="D91" s="160">
        <v>101460325</v>
      </c>
      <c r="E91" s="161">
        <v>73953848</v>
      </c>
      <c r="F91" s="161">
        <v>0</v>
      </c>
      <c r="G91" s="161">
        <v>0</v>
      </c>
      <c r="H91" s="159">
        <v>175414173</v>
      </c>
      <c r="I91" s="159">
        <v>67892341</v>
      </c>
      <c r="J91" s="159">
        <v>26837552</v>
      </c>
      <c r="K91" s="161">
        <v>26778152</v>
      </c>
      <c r="L91" s="161">
        <v>59400</v>
      </c>
      <c r="M91" s="161">
        <v>0</v>
      </c>
      <c r="N91" s="161">
        <v>41054789</v>
      </c>
      <c r="O91" s="161">
        <v>0</v>
      </c>
      <c r="P91" s="161">
        <v>88115337</v>
      </c>
      <c r="Q91" s="161">
        <v>2469787</v>
      </c>
      <c r="R91" s="161">
        <v>0</v>
      </c>
      <c r="S91" s="161">
        <v>16936708</v>
      </c>
      <c r="T91" s="159">
        <v>148576621</v>
      </c>
      <c r="U91" s="139">
        <f t="shared" si="43"/>
        <v>0.39529572267952878</v>
      </c>
      <c r="W91" s="74">
        <f t="shared" si="46"/>
        <v>0</v>
      </c>
      <c r="X91" s="74">
        <f t="shared" si="47"/>
        <v>0</v>
      </c>
      <c r="Y91" s="74">
        <f t="shared" si="48"/>
        <v>0</v>
      </c>
      <c r="Z91" s="74">
        <f t="shared" si="49"/>
        <v>0</v>
      </c>
      <c r="AA91" s="74">
        <f t="shared" si="50"/>
        <v>0</v>
      </c>
      <c r="AB91" s="74">
        <f t="shared" si="51"/>
        <v>0</v>
      </c>
    </row>
    <row r="92" spans="1:28" s="1" customFormat="1" ht="22.5" customHeight="1" x14ac:dyDescent="0.2">
      <c r="A92" s="59" t="s">
        <v>204</v>
      </c>
      <c r="B92" s="140" t="s">
        <v>304</v>
      </c>
      <c r="C92" s="159">
        <v>11658863</v>
      </c>
      <c r="D92" s="160">
        <v>4404369</v>
      </c>
      <c r="E92" s="161">
        <v>7254494</v>
      </c>
      <c r="F92" s="161">
        <v>0</v>
      </c>
      <c r="G92" s="161">
        <v>0</v>
      </c>
      <c r="H92" s="159">
        <v>11658863</v>
      </c>
      <c r="I92" s="159">
        <v>8153488</v>
      </c>
      <c r="J92" s="159">
        <v>2032513</v>
      </c>
      <c r="K92" s="161">
        <v>1802713</v>
      </c>
      <c r="L92" s="161">
        <v>229800</v>
      </c>
      <c r="M92" s="161">
        <v>0</v>
      </c>
      <c r="N92" s="161">
        <v>5799975</v>
      </c>
      <c r="O92" s="161">
        <v>321000</v>
      </c>
      <c r="P92" s="161">
        <v>3505375</v>
      </c>
      <c r="Q92" s="161">
        <v>0</v>
      </c>
      <c r="R92" s="161">
        <v>0</v>
      </c>
      <c r="S92" s="161">
        <v>0</v>
      </c>
      <c r="T92" s="159">
        <v>9626350</v>
      </c>
      <c r="U92" s="139">
        <f t="shared" si="43"/>
        <v>0.24928141183258012</v>
      </c>
      <c r="W92" s="74">
        <f t="shared" si="46"/>
        <v>0</v>
      </c>
      <c r="X92" s="74">
        <f t="shared" si="47"/>
        <v>0</v>
      </c>
      <c r="Y92" s="74">
        <f t="shared" si="48"/>
        <v>0</v>
      </c>
      <c r="Z92" s="74">
        <f t="shared" si="49"/>
        <v>0</v>
      </c>
      <c r="AA92" s="74">
        <f t="shared" si="50"/>
        <v>0</v>
      </c>
      <c r="AB92" s="74">
        <f t="shared" si="51"/>
        <v>0</v>
      </c>
    </row>
    <row r="93" spans="1:28" s="1" customFormat="1" ht="22.5" customHeight="1" x14ac:dyDescent="0.2">
      <c r="A93" s="59" t="s">
        <v>205</v>
      </c>
      <c r="B93" s="140" t="s">
        <v>361</v>
      </c>
      <c r="C93" s="159">
        <v>212076690</v>
      </c>
      <c r="D93" s="160">
        <v>160771877</v>
      </c>
      <c r="E93" s="161">
        <v>51304813</v>
      </c>
      <c r="F93" s="161">
        <v>2455520</v>
      </c>
      <c r="G93" s="161">
        <v>0</v>
      </c>
      <c r="H93" s="159">
        <v>209621170</v>
      </c>
      <c r="I93" s="159">
        <v>56827016</v>
      </c>
      <c r="J93" s="159">
        <v>26305836</v>
      </c>
      <c r="K93" s="161">
        <v>23901321</v>
      </c>
      <c r="L93" s="161">
        <v>2404515</v>
      </c>
      <c r="M93" s="161">
        <v>0</v>
      </c>
      <c r="N93" s="161">
        <v>30521180</v>
      </c>
      <c r="O93" s="161">
        <v>0</v>
      </c>
      <c r="P93" s="161">
        <v>144606803</v>
      </c>
      <c r="Q93" s="161">
        <v>8187351</v>
      </c>
      <c r="R93" s="161">
        <v>0</v>
      </c>
      <c r="S93" s="161">
        <v>0</v>
      </c>
      <c r="T93" s="159">
        <v>183315334</v>
      </c>
      <c r="U93" s="139">
        <f t="shared" si="43"/>
        <v>0.46291073949756573</v>
      </c>
      <c r="W93" s="74">
        <f t="shared" si="46"/>
        <v>0</v>
      </c>
      <c r="X93" s="74">
        <f t="shared" si="47"/>
        <v>0</v>
      </c>
      <c r="Y93" s="74">
        <f t="shared" si="48"/>
        <v>0</v>
      </c>
      <c r="Z93" s="74">
        <f t="shared" si="49"/>
        <v>0</v>
      </c>
      <c r="AA93" s="74">
        <f t="shared" si="50"/>
        <v>0</v>
      </c>
      <c r="AB93" s="74">
        <f t="shared" si="51"/>
        <v>0</v>
      </c>
    </row>
    <row r="94" spans="1:28" s="102" customFormat="1" ht="21" customHeight="1" x14ac:dyDescent="0.2">
      <c r="A94" s="172">
        <v>9</v>
      </c>
      <c r="B94" s="58" t="s">
        <v>237</v>
      </c>
      <c r="C94" s="173">
        <f t="shared" ref="C94:T94" si="52">SUM(C95:C99)</f>
        <v>495784556.71099991</v>
      </c>
      <c r="D94" s="176">
        <f t="shared" si="52"/>
        <v>402068834.71099991</v>
      </c>
      <c r="E94" s="177">
        <f t="shared" si="52"/>
        <v>93715722</v>
      </c>
      <c r="F94" s="177">
        <f t="shared" si="52"/>
        <v>95000</v>
      </c>
      <c r="G94" s="177">
        <f t="shared" si="52"/>
        <v>97227</v>
      </c>
      <c r="H94" s="173">
        <f t="shared" si="52"/>
        <v>495592329.60500002</v>
      </c>
      <c r="I94" s="173">
        <f t="shared" si="52"/>
        <v>128699368.86400001</v>
      </c>
      <c r="J94" s="173">
        <f t="shared" si="52"/>
        <v>53062897.484999999</v>
      </c>
      <c r="K94" s="177">
        <f t="shared" si="52"/>
        <v>50436194.484999999</v>
      </c>
      <c r="L94" s="177">
        <f t="shared" si="52"/>
        <v>2626703</v>
      </c>
      <c r="M94" s="177">
        <f t="shared" si="52"/>
        <v>0</v>
      </c>
      <c r="N94" s="177">
        <f t="shared" si="52"/>
        <v>75636471.379000008</v>
      </c>
      <c r="O94" s="177">
        <f t="shared" si="52"/>
        <v>0</v>
      </c>
      <c r="P94" s="177">
        <f t="shared" si="52"/>
        <v>121517416.91499999</v>
      </c>
      <c r="Q94" s="177">
        <f t="shared" si="52"/>
        <v>16827366.506999999</v>
      </c>
      <c r="R94" s="177">
        <f t="shared" si="52"/>
        <v>0</v>
      </c>
      <c r="S94" s="177">
        <f t="shared" si="52"/>
        <v>228548177.31900001</v>
      </c>
      <c r="T94" s="177">
        <f t="shared" si="52"/>
        <v>442529432.12</v>
      </c>
      <c r="U94" s="175">
        <f t="shared" si="43"/>
        <v>0.41230114765421227</v>
      </c>
      <c r="W94" s="101">
        <f t="shared" ref="W94:W96" si="53">C94-D94-E94</f>
        <v>0</v>
      </c>
      <c r="X94" s="101">
        <f t="shared" ref="X94:X96" si="54">C94-F94-G94-H94</f>
        <v>0.10599988698959351</v>
      </c>
      <c r="Y94" s="101">
        <f t="shared" ref="Y94:Y96" si="55">H94-I94-P94-Q94-R94-S94</f>
        <v>0</v>
      </c>
      <c r="Z94" s="101">
        <f t="shared" ref="Z94:Z96" si="56">I94-J94-N94-O94</f>
        <v>0</v>
      </c>
      <c r="AA94" s="101">
        <f t="shared" ref="AA94:AA96" si="57">J94-K94-L94-M94</f>
        <v>0</v>
      </c>
      <c r="AB94" s="101">
        <f t="shared" ref="AB94:AB96" si="58">T94-SUM(N94:S94)</f>
        <v>0</v>
      </c>
    </row>
    <row r="95" spans="1:28" ht="21" customHeight="1" x14ac:dyDescent="0.2">
      <c r="A95" s="59" t="s">
        <v>210</v>
      </c>
      <c r="B95" s="140" t="s">
        <v>305</v>
      </c>
      <c r="C95" s="159">
        <v>36464932.673999995</v>
      </c>
      <c r="D95" s="160">
        <v>23371426.673999999</v>
      </c>
      <c r="E95" s="161">
        <v>13093506</v>
      </c>
      <c r="F95" s="161">
        <v>0</v>
      </c>
      <c r="G95" s="161">
        <v>0</v>
      </c>
      <c r="H95" s="159">
        <v>36464932.674000002</v>
      </c>
      <c r="I95" s="159">
        <v>18551171.674000002</v>
      </c>
      <c r="J95" s="159">
        <v>3839901</v>
      </c>
      <c r="K95" s="161">
        <v>3839901</v>
      </c>
      <c r="L95" s="161">
        <v>0</v>
      </c>
      <c r="M95" s="161">
        <v>0</v>
      </c>
      <c r="N95" s="161">
        <v>14711270.674000001</v>
      </c>
      <c r="O95" s="161">
        <v>0</v>
      </c>
      <c r="P95" s="161">
        <v>17070704</v>
      </c>
      <c r="Q95" s="161">
        <v>776474</v>
      </c>
      <c r="R95" s="161">
        <v>0</v>
      </c>
      <c r="S95" s="161">
        <v>66583</v>
      </c>
      <c r="T95" s="159">
        <v>32625031.674000002</v>
      </c>
      <c r="U95" s="139">
        <f t="shared" si="43"/>
        <v>0.2069896752333833</v>
      </c>
      <c r="W95" s="74">
        <f t="shared" si="53"/>
        <v>0</v>
      </c>
      <c r="X95" s="74">
        <f t="shared" si="54"/>
        <v>0</v>
      </c>
      <c r="Y95" s="74">
        <f t="shared" si="55"/>
        <v>0</v>
      </c>
      <c r="Z95" s="74">
        <f t="shared" si="56"/>
        <v>1.862645149230957E-9</v>
      </c>
      <c r="AA95" s="74">
        <f t="shared" si="57"/>
        <v>0</v>
      </c>
      <c r="AB95" s="74">
        <f t="shared" si="58"/>
        <v>0</v>
      </c>
    </row>
    <row r="96" spans="1:28" ht="21" customHeight="1" x14ac:dyDescent="0.2">
      <c r="A96" s="59" t="s">
        <v>212</v>
      </c>
      <c r="B96" s="140" t="s">
        <v>306</v>
      </c>
      <c r="C96" s="159">
        <v>42170546.699000001</v>
      </c>
      <c r="D96" s="160">
        <v>26941117.699000005</v>
      </c>
      <c r="E96" s="161">
        <v>15229429</v>
      </c>
      <c r="F96" s="161">
        <v>0</v>
      </c>
      <c r="G96" s="161">
        <v>0</v>
      </c>
      <c r="H96" s="159">
        <v>42170546.698999994</v>
      </c>
      <c r="I96" s="159">
        <v>13040129.419</v>
      </c>
      <c r="J96" s="159">
        <v>6156120</v>
      </c>
      <c r="K96" s="161">
        <v>6156120</v>
      </c>
      <c r="L96" s="161">
        <v>0</v>
      </c>
      <c r="M96" s="161">
        <v>0</v>
      </c>
      <c r="N96" s="161">
        <v>6884009.4189999998</v>
      </c>
      <c r="O96" s="161">
        <v>0</v>
      </c>
      <c r="P96" s="161">
        <v>11923367.192999998</v>
      </c>
      <c r="Q96" s="161">
        <v>4613411.0869999994</v>
      </c>
      <c r="R96" s="161">
        <v>0</v>
      </c>
      <c r="S96" s="161">
        <v>12593639</v>
      </c>
      <c r="T96" s="159">
        <v>36014426.698999994</v>
      </c>
      <c r="U96" s="139">
        <f t="shared" si="43"/>
        <v>0.47209040663586377</v>
      </c>
      <c r="W96" s="74">
        <f t="shared" si="53"/>
        <v>0</v>
      </c>
      <c r="X96" s="74">
        <f t="shared" si="54"/>
        <v>0</v>
      </c>
      <c r="Y96" s="74">
        <f t="shared" si="55"/>
        <v>0</v>
      </c>
      <c r="Z96" s="74">
        <f t="shared" si="56"/>
        <v>0</v>
      </c>
      <c r="AA96" s="74">
        <f t="shared" si="57"/>
        <v>0</v>
      </c>
      <c r="AB96" s="74">
        <f t="shared" si="58"/>
        <v>0</v>
      </c>
    </row>
    <row r="97" spans="1:28" ht="21" customHeight="1" x14ac:dyDescent="0.2">
      <c r="A97" s="59" t="s">
        <v>213</v>
      </c>
      <c r="B97" s="140" t="s">
        <v>307</v>
      </c>
      <c r="C97" s="159">
        <v>171568910.058</v>
      </c>
      <c r="D97" s="160">
        <v>164904595.058</v>
      </c>
      <c r="E97" s="161">
        <v>6664315</v>
      </c>
      <c r="F97" s="161">
        <v>0</v>
      </c>
      <c r="G97" s="161">
        <v>0</v>
      </c>
      <c r="H97" s="159">
        <v>171568909.68000001</v>
      </c>
      <c r="I97" s="159">
        <v>14805356.633000001</v>
      </c>
      <c r="J97" s="159">
        <v>6029044</v>
      </c>
      <c r="K97" s="161">
        <v>5624372</v>
      </c>
      <c r="L97" s="161">
        <v>404672</v>
      </c>
      <c r="M97" s="161">
        <v>0</v>
      </c>
      <c r="N97" s="161">
        <v>8776312.6330000013</v>
      </c>
      <c r="O97" s="161">
        <v>0</v>
      </c>
      <c r="P97" s="161">
        <v>5623132</v>
      </c>
      <c r="Q97" s="161">
        <v>5658942</v>
      </c>
      <c r="R97" s="161">
        <v>0</v>
      </c>
      <c r="S97" s="161">
        <v>145481479.04699999</v>
      </c>
      <c r="T97" s="159">
        <v>165539865.68000001</v>
      </c>
      <c r="U97" s="139">
        <f t="shared" si="43"/>
        <v>0.40722045064160933</v>
      </c>
      <c r="W97" s="74">
        <f t="shared" ref="W97:W148" si="59">C97-D97-E97</f>
        <v>0</v>
      </c>
      <c r="X97" s="74">
        <f t="shared" ref="X97:X148" si="60">C97-F97-G97-H97</f>
        <v>0.37799999117851257</v>
      </c>
      <c r="Y97" s="74">
        <f t="shared" ref="Y97:Y148" si="61">H97-I97-P97-Q97-R97-S97</f>
        <v>0</v>
      </c>
      <c r="Z97" s="74">
        <f t="shared" ref="Z97:Z148" si="62">I97-J97-N97-O97</f>
        <v>0</v>
      </c>
      <c r="AA97" s="74">
        <f t="shared" ref="AA97:AA148" si="63">J97-K97-L97-M97</f>
        <v>0</v>
      </c>
      <c r="AB97" s="74">
        <f t="shared" ref="AB97:AB148" si="64">T97-SUM(N97:S97)</f>
        <v>0</v>
      </c>
    </row>
    <row r="98" spans="1:28" ht="15" customHeight="1" x14ac:dyDescent="0.2">
      <c r="A98" s="59" t="s">
        <v>214</v>
      </c>
      <c r="B98" s="140" t="s">
        <v>308</v>
      </c>
      <c r="C98" s="159">
        <v>89687088.539999992</v>
      </c>
      <c r="D98" s="160">
        <v>59956920.539999992</v>
      </c>
      <c r="E98" s="161">
        <v>29730168</v>
      </c>
      <c r="F98" s="161">
        <v>0</v>
      </c>
      <c r="G98" s="161">
        <v>0</v>
      </c>
      <c r="H98" s="159">
        <v>89687088.812000006</v>
      </c>
      <c r="I98" s="159">
        <v>28169454.638</v>
      </c>
      <c r="J98" s="159">
        <v>12442773.484999999</v>
      </c>
      <c r="K98" s="161">
        <v>11767350.484999999</v>
      </c>
      <c r="L98" s="161">
        <v>675423</v>
      </c>
      <c r="M98" s="161">
        <v>0</v>
      </c>
      <c r="N98" s="161">
        <v>15726681.153000001</v>
      </c>
      <c r="O98" s="161">
        <v>0</v>
      </c>
      <c r="P98" s="161">
        <v>30935314.174000002</v>
      </c>
      <c r="Q98" s="161">
        <v>491601</v>
      </c>
      <c r="R98" s="161">
        <v>0</v>
      </c>
      <c r="S98" s="161">
        <v>30090719</v>
      </c>
      <c r="T98" s="159">
        <v>77244315.327000007</v>
      </c>
      <c r="U98" s="139">
        <f t="shared" si="43"/>
        <v>0.44171155050389083</v>
      </c>
      <c r="W98" s="74">
        <f t="shared" si="59"/>
        <v>0</v>
      </c>
      <c r="X98" s="74">
        <f t="shared" si="60"/>
        <v>-0.2720000147819519</v>
      </c>
      <c r="Y98" s="74">
        <f t="shared" si="61"/>
        <v>0</v>
      </c>
      <c r="Z98" s="74">
        <f t="shared" si="62"/>
        <v>0</v>
      </c>
      <c r="AA98" s="74">
        <f t="shared" si="63"/>
        <v>0</v>
      </c>
      <c r="AB98" s="74">
        <f t="shared" si="64"/>
        <v>0</v>
      </c>
    </row>
    <row r="99" spans="1:28" ht="15" customHeight="1" x14ac:dyDescent="0.2">
      <c r="A99" s="59" t="s">
        <v>216</v>
      </c>
      <c r="B99" s="140" t="s">
        <v>310</v>
      </c>
      <c r="C99" s="159">
        <v>155893078.73999995</v>
      </c>
      <c r="D99" s="160">
        <v>126894774.73999995</v>
      </c>
      <c r="E99" s="161">
        <v>28998304</v>
      </c>
      <c r="F99" s="161">
        <v>95000</v>
      </c>
      <c r="G99" s="161">
        <v>97227</v>
      </c>
      <c r="H99" s="159">
        <v>155700851.74000001</v>
      </c>
      <c r="I99" s="159">
        <v>54133256.5</v>
      </c>
      <c r="J99" s="159">
        <v>24595059</v>
      </c>
      <c r="K99" s="161">
        <v>23048451</v>
      </c>
      <c r="L99" s="161">
        <v>1546608</v>
      </c>
      <c r="M99" s="161">
        <v>0</v>
      </c>
      <c r="N99" s="161">
        <v>29538197.5</v>
      </c>
      <c r="O99" s="161">
        <v>0</v>
      </c>
      <c r="P99" s="161">
        <v>55964899.548</v>
      </c>
      <c r="Q99" s="161">
        <v>5286938.42</v>
      </c>
      <c r="R99" s="161">
        <v>0</v>
      </c>
      <c r="S99" s="161">
        <v>40315757.272</v>
      </c>
      <c r="T99" s="159">
        <v>131105792.74000001</v>
      </c>
      <c r="U99" s="139">
        <f t="shared" si="43"/>
        <v>0.45434286777112698</v>
      </c>
      <c r="W99" s="74">
        <f t="shared" si="59"/>
        <v>0</v>
      </c>
      <c r="X99" s="74">
        <f t="shared" si="60"/>
        <v>0</v>
      </c>
      <c r="Y99" s="74">
        <f t="shared" si="61"/>
        <v>0</v>
      </c>
      <c r="Z99" s="74">
        <f t="shared" si="62"/>
        <v>0</v>
      </c>
      <c r="AA99" s="74">
        <f t="shared" si="63"/>
        <v>0</v>
      </c>
      <c r="AB99" s="74">
        <f t="shared" si="64"/>
        <v>0</v>
      </c>
    </row>
    <row r="100" spans="1:28" s="102" customFormat="1" ht="21" customHeight="1" x14ac:dyDescent="0.2">
      <c r="A100" s="172">
        <v>10</v>
      </c>
      <c r="B100" s="58" t="s">
        <v>238</v>
      </c>
      <c r="C100" s="173">
        <f t="shared" ref="C100:T100" si="65">SUM(C101:C116)</f>
        <v>4145120485.7660003</v>
      </c>
      <c r="D100" s="176">
        <f t="shared" si="65"/>
        <v>2927503235.9949999</v>
      </c>
      <c r="E100" s="177">
        <f t="shared" si="65"/>
        <v>1217617249.7710001</v>
      </c>
      <c r="F100" s="177">
        <f t="shared" si="65"/>
        <v>41930626</v>
      </c>
      <c r="G100" s="177">
        <f t="shared" si="65"/>
        <v>5147705.7359999996</v>
      </c>
      <c r="H100" s="173">
        <f t="shared" si="65"/>
        <v>4098042154.0300002</v>
      </c>
      <c r="I100" s="173">
        <f t="shared" si="65"/>
        <v>2268029273.914</v>
      </c>
      <c r="J100" s="173">
        <f t="shared" si="65"/>
        <v>337134561.96200001</v>
      </c>
      <c r="K100" s="177">
        <f t="shared" si="65"/>
        <v>304978266.59799999</v>
      </c>
      <c r="L100" s="177">
        <f t="shared" si="65"/>
        <v>32156295.364</v>
      </c>
      <c r="M100" s="177">
        <f t="shared" si="65"/>
        <v>0</v>
      </c>
      <c r="N100" s="177">
        <f t="shared" si="65"/>
        <v>1930784410.9519999</v>
      </c>
      <c r="O100" s="177">
        <f t="shared" si="65"/>
        <v>110301</v>
      </c>
      <c r="P100" s="177">
        <f t="shared" si="65"/>
        <v>1397979271.2590001</v>
      </c>
      <c r="Q100" s="177">
        <f t="shared" si="65"/>
        <v>78851107</v>
      </c>
      <c r="R100" s="177">
        <f t="shared" si="65"/>
        <v>4609</v>
      </c>
      <c r="S100" s="177">
        <f t="shared" si="65"/>
        <v>353177892.85699999</v>
      </c>
      <c r="T100" s="177">
        <f t="shared" si="65"/>
        <v>3760907592.0680003</v>
      </c>
      <c r="U100" s="175">
        <f t="shared" ref="U100:U101" si="66">J100/I100</f>
        <v>0.14864647729180219</v>
      </c>
      <c r="W100" s="74">
        <f t="shared" si="59"/>
        <v>0</v>
      </c>
      <c r="X100" s="74">
        <f t="shared" si="60"/>
        <v>0</v>
      </c>
      <c r="Y100" s="74">
        <f t="shared" si="61"/>
        <v>0</v>
      </c>
      <c r="Z100" s="74">
        <f t="shared" si="62"/>
        <v>2.384185791015625E-7</v>
      </c>
      <c r="AA100" s="74">
        <f t="shared" si="63"/>
        <v>2.2351741790771484E-8</v>
      </c>
      <c r="AB100" s="74">
        <f t="shared" si="64"/>
        <v>0</v>
      </c>
    </row>
    <row r="101" spans="1:28" ht="21" customHeight="1" x14ac:dyDescent="0.2">
      <c r="A101" s="59" t="s">
        <v>311</v>
      </c>
      <c r="B101" s="140" t="s">
        <v>159</v>
      </c>
      <c r="C101" s="159">
        <v>268955</v>
      </c>
      <c r="D101" s="160">
        <v>0</v>
      </c>
      <c r="E101" s="161">
        <v>268955</v>
      </c>
      <c r="F101" s="161">
        <v>0</v>
      </c>
      <c r="G101" s="161">
        <v>0</v>
      </c>
      <c r="H101" s="159">
        <v>268955</v>
      </c>
      <c r="I101" s="159">
        <v>268955</v>
      </c>
      <c r="J101" s="159">
        <v>268955</v>
      </c>
      <c r="K101" s="161">
        <v>268955</v>
      </c>
      <c r="L101" s="161">
        <v>0</v>
      </c>
      <c r="M101" s="161">
        <v>0</v>
      </c>
      <c r="N101" s="161"/>
      <c r="O101" s="161">
        <v>0</v>
      </c>
      <c r="P101" s="161">
        <v>0</v>
      </c>
      <c r="Q101" s="161">
        <v>0</v>
      </c>
      <c r="R101" s="161">
        <v>0</v>
      </c>
      <c r="S101" s="161">
        <v>0</v>
      </c>
      <c r="T101" s="159">
        <v>0</v>
      </c>
      <c r="U101" s="139">
        <f t="shared" si="66"/>
        <v>1</v>
      </c>
      <c r="W101" s="74">
        <f t="shared" si="59"/>
        <v>0</v>
      </c>
      <c r="X101" s="74">
        <f t="shared" si="60"/>
        <v>0</v>
      </c>
      <c r="Y101" s="74">
        <f t="shared" si="61"/>
        <v>0</v>
      </c>
      <c r="Z101" s="74">
        <f t="shared" si="62"/>
        <v>0</v>
      </c>
      <c r="AA101" s="74">
        <f t="shared" si="63"/>
        <v>0</v>
      </c>
      <c r="AB101" s="74">
        <f t="shared" si="64"/>
        <v>0</v>
      </c>
    </row>
    <row r="102" spans="1:28" ht="21" customHeight="1" x14ac:dyDescent="0.2">
      <c r="A102" s="59" t="s">
        <v>312</v>
      </c>
      <c r="B102" s="140" t="s">
        <v>155</v>
      </c>
      <c r="C102" s="159">
        <v>476153008</v>
      </c>
      <c r="D102" s="160">
        <v>349867652</v>
      </c>
      <c r="E102" s="161">
        <v>126285356</v>
      </c>
      <c r="F102" s="161">
        <v>24420074</v>
      </c>
      <c r="G102" s="161">
        <v>4185517</v>
      </c>
      <c r="H102" s="159">
        <v>447547417</v>
      </c>
      <c r="I102" s="159">
        <v>264345558</v>
      </c>
      <c r="J102" s="159">
        <v>80682221</v>
      </c>
      <c r="K102" s="161">
        <v>80507221</v>
      </c>
      <c r="L102" s="161">
        <v>175000</v>
      </c>
      <c r="M102" s="161">
        <v>0</v>
      </c>
      <c r="N102" s="161">
        <v>183633037</v>
      </c>
      <c r="O102" s="161">
        <v>30300</v>
      </c>
      <c r="P102" s="161">
        <v>142634643</v>
      </c>
      <c r="Q102" s="161">
        <v>18185614</v>
      </c>
      <c r="R102" s="161">
        <v>0</v>
      </c>
      <c r="S102" s="161">
        <v>22381602</v>
      </c>
      <c r="T102" s="159">
        <v>366865196</v>
      </c>
      <c r="U102" s="139">
        <f t="shared" ref="U102:U116" si="67">J102/I102</f>
        <v>0.30521496790197622</v>
      </c>
      <c r="W102" s="74">
        <f t="shared" ref="W102:W116" si="68">C102-D102-E102</f>
        <v>0</v>
      </c>
      <c r="X102" s="74">
        <f t="shared" ref="X102:X116" si="69">C102-F102-G102-H102</f>
        <v>0</v>
      </c>
      <c r="Y102" s="74">
        <f t="shared" ref="Y102:Y116" si="70">H102-I102-P102-Q102-R102-S102</f>
        <v>0</v>
      </c>
      <c r="Z102" s="74">
        <f t="shared" ref="Z102:Z116" si="71">I102-J102-N102-O102</f>
        <v>0</v>
      </c>
      <c r="AA102" s="74">
        <f t="shared" ref="AA102:AA116" si="72">J102-K102-L102-M102</f>
        <v>0</v>
      </c>
      <c r="AB102" s="74">
        <f t="shared" ref="AB102:AB116" si="73">T102-SUM(N102:S102)</f>
        <v>0</v>
      </c>
    </row>
    <row r="103" spans="1:28" ht="21" customHeight="1" x14ac:dyDescent="0.2">
      <c r="A103" s="59" t="s">
        <v>313</v>
      </c>
      <c r="B103" s="140" t="s">
        <v>156</v>
      </c>
      <c r="C103" s="159">
        <v>574439925</v>
      </c>
      <c r="D103" s="160">
        <v>416336566</v>
      </c>
      <c r="E103" s="161">
        <v>158103359</v>
      </c>
      <c r="F103" s="161">
        <v>6165613</v>
      </c>
      <c r="G103" s="161">
        <v>0</v>
      </c>
      <c r="H103" s="159">
        <v>568274312</v>
      </c>
      <c r="I103" s="159">
        <v>329995212</v>
      </c>
      <c r="J103" s="159">
        <v>60852767</v>
      </c>
      <c r="K103" s="161">
        <v>57879593</v>
      </c>
      <c r="L103" s="161">
        <v>2973174</v>
      </c>
      <c r="M103" s="161">
        <v>0</v>
      </c>
      <c r="N103" s="161">
        <v>269142445</v>
      </c>
      <c r="O103" s="161">
        <v>0</v>
      </c>
      <c r="P103" s="161">
        <v>188863286</v>
      </c>
      <c r="Q103" s="161">
        <v>0</v>
      </c>
      <c r="R103" s="161">
        <v>0</v>
      </c>
      <c r="S103" s="161">
        <v>49415814</v>
      </c>
      <c r="T103" s="159">
        <v>507421545</v>
      </c>
      <c r="U103" s="139">
        <f t="shared" si="67"/>
        <v>0.18440499979133029</v>
      </c>
      <c r="W103" s="74">
        <f t="shared" si="68"/>
        <v>0</v>
      </c>
      <c r="X103" s="74">
        <f t="shared" si="69"/>
        <v>0</v>
      </c>
      <c r="Y103" s="74">
        <f t="shared" si="70"/>
        <v>0</v>
      </c>
      <c r="Z103" s="74">
        <f t="shared" si="71"/>
        <v>0</v>
      </c>
      <c r="AA103" s="74">
        <f t="shared" si="72"/>
        <v>0</v>
      </c>
      <c r="AB103" s="74">
        <f t="shared" si="73"/>
        <v>0</v>
      </c>
    </row>
    <row r="104" spans="1:28" ht="21" customHeight="1" x14ac:dyDescent="0.2">
      <c r="A104" s="59" t="s">
        <v>314</v>
      </c>
      <c r="B104" s="140" t="s">
        <v>224</v>
      </c>
      <c r="C104" s="159">
        <v>219865101</v>
      </c>
      <c r="D104" s="160">
        <v>159954776</v>
      </c>
      <c r="E104" s="161">
        <v>59910325</v>
      </c>
      <c r="F104" s="161">
        <v>7181408</v>
      </c>
      <c r="G104" s="161">
        <v>22120</v>
      </c>
      <c r="H104" s="159">
        <v>212661573</v>
      </c>
      <c r="I104" s="159">
        <v>127723501</v>
      </c>
      <c r="J104" s="159">
        <v>14832237</v>
      </c>
      <c r="K104" s="161">
        <v>14280697</v>
      </c>
      <c r="L104" s="161">
        <v>551540</v>
      </c>
      <c r="M104" s="161"/>
      <c r="N104" s="161">
        <v>112891264</v>
      </c>
      <c r="O104" s="161">
        <v>0</v>
      </c>
      <c r="P104" s="161">
        <v>61678130</v>
      </c>
      <c r="Q104" s="161">
        <v>480703</v>
      </c>
      <c r="R104" s="161"/>
      <c r="S104" s="161">
        <v>22779239</v>
      </c>
      <c r="T104" s="159">
        <v>197829336</v>
      </c>
      <c r="U104" s="139">
        <f t="shared" si="67"/>
        <v>0.11612770464223338</v>
      </c>
      <c r="W104" s="74">
        <f t="shared" si="68"/>
        <v>0</v>
      </c>
      <c r="X104" s="74">
        <f t="shared" si="69"/>
        <v>0</v>
      </c>
      <c r="Y104" s="74">
        <f t="shared" si="70"/>
        <v>0</v>
      </c>
      <c r="Z104" s="74">
        <f t="shared" si="71"/>
        <v>0</v>
      </c>
      <c r="AA104" s="74">
        <f t="shared" si="72"/>
        <v>0</v>
      </c>
      <c r="AB104" s="74">
        <f t="shared" si="73"/>
        <v>0</v>
      </c>
    </row>
    <row r="105" spans="1:28" ht="21" customHeight="1" x14ac:dyDescent="0.2">
      <c r="A105" s="59" t="s">
        <v>315</v>
      </c>
      <c r="B105" s="140" t="s">
        <v>157</v>
      </c>
      <c r="C105" s="159">
        <v>284720467</v>
      </c>
      <c r="D105" s="160">
        <v>195341151</v>
      </c>
      <c r="E105" s="161">
        <v>89379316</v>
      </c>
      <c r="F105" s="161">
        <v>98569</v>
      </c>
      <c r="G105" s="161">
        <v>263856</v>
      </c>
      <c r="H105" s="159">
        <v>284358042</v>
      </c>
      <c r="I105" s="159">
        <v>163910567</v>
      </c>
      <c r="J105" s="159">
        <v>12091988</v>
      </c>
      <c r="K105" s="161">
        <v>10439076</v>
      </c>
      <c r="L105" s="161">
        <v>1652912</v>
      </c>
      <c r="M105" s="161">
        <v>0</v>
      </c>
      <c r="N105" s="161">
        <v>151818578</v>
      </c>
      <c r="O105" s="161">
        <v>1</v>
      </c>
      <c r="P105" s="161">
        <v>96281639</v>
      </c>
      <c r="Q105" s="161">
        <v>3000000</v>
      </c>
      <c r="R105" s="161">
        <v>0</v>
      </c>
      <c r="S105" s="161">
        <v>21165836</v>
      </c>
      <c r="T105" s="159">
        <v>272266054</v>
      </c>
      <c r="U105" s="139">
        <f t="shared" si="67"/>
        <v>7.3771863652939473E-2</v>
      </c>
      <c r="W105" s="74">
        <f t="shared" si="68"/>
        <v>0</v>
      </c>
      <c r="X105" s="74">
        <f t="shared" si="69"/>
        <v>0</v>
      </c>
      <c r="Y105" s="74">
        <f t="shared" si="70"/>
        <v>0</v>
      </c>
      <c r="Z105" s="74">
        <f t="shared" si="71"/>
        <v>0</v>
      </c>
      <c r="AA105" s="74">
        <f t="shared" si="72"/>
        <v>0</v>
      </c>
      <c r="AB105" s="74">
        <f t="shared" si="73"/>
        <v>0</v>
      </c>
    </row>
    <row r="106" spans="1:28" ht="21" customHeight="1" x14ac:dyDescent="0.2">
      <c r="A106" s="59" t="s">
        <v>316</v>
      </c>
      <c r="B106" s="140" t="s">
        <v>158</v>
      </c>
      <c r="C106" s="159">
        <v>299702307</v>
      </c>
      <c r="D106" s="160">
        <v>222305174</v>
      </c>
      <c r="E106" s="161">
        <v>77397133</v>
      </c>
      <c r="F106" s="161">
        <v>0</v>
      </c>
      <c r="G106" s="161">
        <v>0</v>
      </c>
      <c r="H106" s="159">
        <v>299702307</v>
      </c>
      <c r="I106" s="159">
        <v>147865971</v>
      </c>
      <c r="J106" s="159">
        <v>14035589</v>
      </c>
      <c r="K106" s="161">
        <v>13440422</v>
      </c>
      <c r="L106" s="161">
        <v>595167</v>
      </c>
      <c r="M106" s="161">
        <v>0</v>
      </c>
      <c r="N106" s="161">
        <v>133830382</v>
      </c>
      <c r="O106" s="161">
        <v>0</v>
      </c>
      <c r="P106" s="161">
        <v>90469541</v>
      </c>
      <c r="Q106" s="161">
        <v>23867062</v>
      </c>
      <c r="R106" s="161">
        <v>0</v>
      </c>
      <c r="S106" s="161">
        <v>37499733</v>
      </c>
      <c r="T106" s="159">
        <v>285666718</v>
      </c>
      <c r="U106" s="139">
        <f t="shared" si="67"/>
        <v>9.4921021416076862E-2</v>
      </c>
      <c r="W106" s="74">
        <f t="shared" si="68"/>
        <v>0</v>
      </c>
      <c r="X106" s="74">
        <f t="shared" si="69"/>
        <v>0</v>
      </c>
      <c r="Y106" s="74">
        <f t="shared" si="70"/>
        <v>0</v>
      </c>
      <c r="Z106" s="74">
        <f t="shared" si="71"/>
        <v>0</v>
      </c>
      <c r="AA106" s="74">
        <f t="shared" si="72"/>
        <v>0</v>
      </c>
      <c r="AB106" s="74">
        <f t="shared" si="73"/>
        <v>0</v>
      </c>
    </row>
    <row r="107" spans="1:28" ht="21" customHeight="1" x14ac:dyDescent="0.2">
      <c r="A107" s="59" t="s">
        <v>317</v>
      </c>
      <c r="B107" s="140" t="s">
        <v>222</v>
      </c>
      <c r="C107" s="159">
        <v>276101682</v>
      </c>
      <c r="D107" s="160">
        <v>205794682</v>
      </c>
      <c r="E107" s="161">
        <v>70307000</v>
      </c>
      <c r="F107" s="161">
        <v>0</v>
      </c>
      <c r="G107" s="161">
        <v>0</v>
      </c>
      <c r="H107" s="159">
        <v>276101682</v>
      </c>
      <c r="I107" s="159">
        <v>67141396</v>
      </c>
      <c r="J107" s="159">
        <v>12017321</v>
      </c>
      <c r="K107" s="161">
        <v>11405338</v>
      </c>
      <c r="L107" s="161">
        <v>611983</v>
      </c>
      <c r="M107" s="161">
        <v>0</v>
      </c>
      <c r="N107" s="161">
        <v>55124075</v>
      </c>
      <c r="O107" s="161">
        <v>0</v>
      </c>
      <c r="P107" s="161">
        <v>154054202</v>
      </c>
      <c r="Q107" s="161">
        <v>0</v>
      </c>
      <c r="R107" s="161">
        <v>0</v>
      </c>
      <c r="S107" s="161">
        <v>54906084</v>
      </c>
      <c r="T107" s="159">
        <v>264084361</v>
      </c>
      <c r="U107" s="139">
        <f t="shared" si="67"/>
        <v>0.1789852716199109</v>
      </c>
      <c r="W107" s="74">
        <f t="shared" si="68"/>
        <v>0</v>
      </c>
      <c r="X107" s="74">
        <f t="shared" si="69"/>
        <v>0</v>
      </c>
      <c r="Y107" s="74">
        <f t="shared" si="70"/>
        <v>0</v>
      </c>
      <c r="Z107" s="74">
        <f t="shared" si="71"/>
        <v>0</v>
      </c>
      <c r="AA107" s="74">
        <f t="shared" si="72"/>
        <v>0</v>
      </c>
      <c r="AB107" s="74">
        <f t="shared" si="73"/>
        <v>0</v>
      </c>
    </row>
    <row r="108" spans="1:28" ht="21" customHeight="1" x14ac:dyDescent="0.2">
      <c r="A108" s="59" t="s">
        <v>318</v>
      </c>
      <c r="B108" s="140" t="s">
        <v>172</v>
      </c>
      <c r="C108" s="159">
        <v>196338571</v>
      </c>
      <c r="D108" s="160">
        <v>154186458</v>
      </c>
      <c r="E108" s="161">
        <v>42152113</v>
      </c>
      <c r="F108" s="161">
        <v>0</v>
      </c>
      <c r="G108" s="161">
        <v>0</v>
      </c>
      <c r="H108" s="159">
        <v>196338571</v>
      </c>
      <c r="I108" s="159">
        <v>134542711</v>
      </c>
      <c r="J108" s="159">
        <v>16602696</v>
      </c>
      <c r="K108" s="161">
        <v>16050672</v>
      </c>
      <c r="L108" s="161">
        <v>552024</v>
      </c>
      <c r="M108" s="161">
        <v>0</v>
      </c>
      <c r="N108" s="161">
        <v>117940015</v>
      </c>
      <c r="O108" s="161">
        <v>0</v>
      </c>
      <c r="P108" s="161">
        <v>54241245</v>
      </c>
      <c r="Q108" s="161">
        <v>1043750</v>
      </c>
      <c r="R108" s="161">
        <v>0</v>
      </c>
      <c r="S108" s="161">
        <v>6510865</v>
      </c>
      <c r="T108" s="159">
        <v>179735875</v>
      </c>
      <c r="U108" s="139">
        <f t="shared" si="67"/>
        <v>0.12340093251131233</v>
      </c>
      <c r="W108" s="74">
        <f t="shared" si="68"/>
        <v>0</v>
      </c>
      <c r="X108" s="74">
        <f t="shared" si="69"/>
        <v>0</v>
      </c>
      <c r="Y108" s="74">
        <f t="shared" si="70"/>
        <v>0</v>
      </c>
      <c r="Z108" s="74">
        <f t="shared" si="71"/>
        <v>0</v>
      </c>
      <c r="AA108" s="74">
        <f t="shared" si="72"/>
        <v>0</v>
      </c>
      <c r="AB108" s="74">
        <f t="shared" si="73"/>
        <v>0</v>
      </c>
    </row>
    <row r="109" spans="1:28" ht="21" customHeight="1" x14ac:dyDescent="0.2">
      <c r="A109" s="59" t="s">
        <v>319</v>
      </c>
      <c r="B109" s="140" t="s">
        <v>161</v>
      </c>
      <c r="C109" s="159">
        <v>40159830</v>
      </c>
      <c r="D109" s="160">
        <v>40038750</v>
      </c>
      <c r="E109" s="161">
        <v>121080</v>
      </c>
      <c r="F109" s="161">
        <v>200</v>
      </c>
      <c r="G109" s="161">
        <v>0</v>
      </c>
      <c r="H109" s="159">
        <v>40159630</v>
      </c>
      <c r="I109" s="159">
        <v>2192580</v>
      </c>
      <c r="J109" s="159">
        <v>2192580</v>
      </c>
      <c r="K109" s="161">
        <v>2102580</v>
      </c>
      <c r="L109" s="161">
        <v>90000</v>
      </c>
      <c r="M109" s="161">
        <v>0</v>
      </c>
      <c r="N109" s="161">
        <v>0</v>
      </c>
      <c r="O109" s="161">
        <v>0</v>
      </c>
      <c r="P109" s="161">
        <v>37967050</v>
      </c>
      <c r="Q109" s="161">
        <v>0</v>
      </c>
      <c r="R109" s="161">
        <v>0</v>
      </c>
      <c r="S109" s="161">
        <v>0</v>
      </c>
      <c r="T109" s="159">
        <v>37967050</v>
      </c>
      <c r="U109" s="139">
        <f t="shared" si="67"/>
        <v>1</v>
      </c>
      <c r="W109" s="74">
        <f t="shared" si="68"/>
        <v>0</v>
      </c>
      <c r="X109" s="74">
        <f t="shared" si="69"/>
        <v>0</v>
      </c>
      <c r="Y109" s="74">
        <f t="shared" si="70"/>
        <v>0</v>
      </c>
      <c r="Z109" s="74">
        <f t="shared" si="71"/>
        <v>0</v>
      </c>
      <c r="AA109" s="74">
        <f t="shared" si="72"/>
        <v>0</v>
      </c>
      <c r="AB109" s="74">
        <f t="shared" si="73"/>
        <v>0</v>
      </c>
    </row>
    <row r="110" spans="1:28" ht="21" customHeight="1" x14ac:dyDescent="0.2">
      <c r="A110" s="59" t="s">
        <v>320</v>
      </c>
      <c r="B110" s="140" t="s">
        <v>160</v>
      </c>
      <c r="C110" s="159">
        <v>409209887.366</v>
      </c>
      <c r="D110" s="160">
        <v>290753283</v>
      </c>
      <c r="E110" s="161">
        <v>118456604.36600001</v>
      </c>
      <c r="F110" s="161">
        <v>0</v>
      </c>
      <c r="G110" s="161">
        <v>658465</v>
      </c>
      <c r="H110" s="159">
        <v>408551422.366</v>
      </c>
      <c r="I110" s="159">
        <v>184212938.366</v>
      </c>
      <c r="J110" s="159">
        <v>15338916</v>
      </c>
      <c r="K110" s="161">
        <v>14898316</v>
      </c>
      <c r="L110" s="161">
        <v>440600</v>
      </c>
      <c r="M110" s="161">
        <v>0</v>
      </c>
      <c r="N110" s="161">
        <v>168874022.366</v>
      </c>
      <c r="O110" s="161">
        <v>0</v>
      </c>
      <c r="P110" s="161">
        <v>213427488</v>
      </c>
      <c r="Q110" s="161">
        <v>9089232</v>
      </c>
      <c r="R110" s="161">
        <v>4609</v>
      </c>
      <c r="S110" s="161">
        <v>1817155</v>
      </c>
      <c r="T110" s="159">
        <v>393212506.366</v>
      </c>
      <c r="U110" s="139">
        <f t="shared" si="67"/>
        <v>8.3267310841783349E-2</v>
      </c>
      <c r="W110" s="74">
        <f t="shared" si="68"/>
        <v>0</v>
      </c>
      <c r="X110" s="74">
        <f t="shared" si="69"/>
        <v>0</v>
      </c>
      <c r="Y110" s="74">
        <f t="shared" si="70"/>
        <v>0</v>
      </c>
      <c r="Z110" s="74">
        <f t="shared" si="71"/>
        <v>0</v>
      </c>
      <c r="AA110" s="74">
        <f t="shared" si="72"/>
        <v>0</v>
      </c>
      <c r="AB110" s="74">
        <f t="shared" si="73"/>
        <v>0</v>
      </c>
    </row>
    <row r="111" spans="1:28" ht="21" customHeight="1" x14ac:dyDescent="0.2">
      <c r="A111" s="59" t="s">
        <v>321</v>
      </c>
      <c r="B111" s="140" t="s">
        <v>175</v>
      </c>
      <c r="C111" s="159">
        <v>367778482.40000004</v>
      </c>
      <c r="D111" s="160">
        <v>222459531.995</v>
      </c>
      <c r="E111" s="161">
        <v>145318950.40500003</v>
      </c>
      <c r="F111" s="161">
        <v>282396</v>
      </c>
      <c r="G111" s="161">
        <v>12471.736000000001</v>
      </c>
      <c r="H111" s="159">
        <v>367483614.66399997</v>
      </c>
      <c r="I111" s="159">
        <v>216307453.54799998</v>
      </c>
      <c r="J111" s="159">
        <v>28323473.962000001</v>
      </c>
      <c r="K111" s="161">
        <v>20088676.598000001</v>
      </c>
      <c r="L111" s="161">
        <v>8234797.3640000001</v>
      </c>
      <c r="M111" s="161">
        <v>0</v>
      </c>
      <c r="N111" s="161">
        <v>187903979.58599997</v>
      </c>
      <c r="O111" s="161">
        <v>80000</v>
      </c>
      <c r="P111" s="161">
        <v>143081082.259</v>
      </c>
      <c r="Q111" s="161">
        <v>2294716</v>
      </c>
      <c r="R111" s="161">
        <v>0</v>
      </c>
      <c r="S111" s="161">
        <v>5800362.8569999998</v>
      </c>
      <c r="T111" s="159">
        <v>339160140.70199996</v>
      </c>
      <c r="U111" s="139">
        <f t="shared" si="67"/>
        <v>0.13094081363088511</v>
      </c>
      <c r="W111" s="74">
        <f t="shared" si="68"/>
        <v>0</v>
      </c>
      <c r="X111" s="74">
        <f t="shared" si="69"/>
        <v>0</v>
      </c>
      <c r="Y111" s="74">
        <f t="shared" si="70"/>
        <v>0</v>
      </c>
      <c r="Z111" s="74">
        <f t="shared" si="71"/>
        <v>0</v>
      </c>
      <c r="AA111" s="74">
        <f t="shared" si="72"/>
        <v>0</v>
      </c>
      <c r="AB111" s="74">
        <f t="shared" si="73"/>
        <v>0</v>
      </c>
    </row>
    <row r="112" spans="1:28" ht="21" customHeight="1" x14ac:dyDescent="0.2">
      <c r="A112" s="59" t="s">
        <v>322</v>
      </c>
      <c r="B112" s="140" t="s">
        <v>173</v>
      </c>
      <c r="C112" s="159">
        <v>107873729</v>
      </c>
      <c r="D112" s="160">
        <v>88763586</v>
      </c>
      <c r="E112" s="161">
        <v>19110143</v>
      </c>
      <c r="F112" s="161">
        <v>0</v>
      </c>
      <c r="G112" s="161">
        <v>0</v>
      </c>
      <c r="H112" s="159">
        <v>107873729</v>
      </c>
      <c r="I112" s="159">
        <v>76543835</v>
      </c>
      <c r="J112" s="159">
        <v>24198647</v>
      </c>
      <c r="K112" s="161">
        <v>22946747</v>
      </c>
      <c r="L112" s="161">
        <v>1251900</v>
      </c>
      <c r="M112" s="161">
        <v>0</v>
      </c>
      <c r="N112" s="161">
        <v>52345188</v>
      </c>
      <c r="O112" s="161">
        <v>0</v>
      </c>
      <c r="P112" s="161">
        <v>31329894</v>
      </c>
      <c r="Q112" s="161">
        <v>0</v>
      </c>
      <c r="R112" s="161">
        <v>0</v>
      </c>
      <c r="S112" s="161">
        <v>0</v>
      </c>
      <c r="T112" s="159">
        <v>83675082</v>
      </c>
      <c r="U112" s="139">
        <f t="shared" si="67"/>
        <v>0.31614103212884487</v>
      </c>
      <c r="W112" s="74">
        <f t="shared" si="68"/>
        <v>0</v>
      </c>
      <c r="X112" s="74">
        <f t="shared" si="69"/>
        <v>0</v>
      </c>
      <c r="Y112" s="74">
        <f t="shared" si="70"/>
        <v>0</v>
      </c>
      <c r="Z112" s="74">
        <f t="shared" si="71"/>
        <v>0</v>
      </c>
      <c r="AA112" s="74">
        <f t="shared" si="72"/>
        <v>0</v>
      </c>
      <c r="AB112" s="74">
        <f t="shared" si="73"/>
        <v>0</v>
      </c>
    </row>
    <row r="113" spans="1:28" ht="21" customHeight="1" x14ac:dyDescent="0.2">
      <c r="A113" s="59" t="s">
        <v>323</v>
      </c>
      <c r="B113" s="140" t="s">
        <v>178</v>
      </c>
      <c r="C113" s="159">
        <v>300362297</v>
      </c>
      <c r="D113" s="160">
        <v>192731694</v>
      </c>
      <c r="E113" s="161">
        <v>107630603</v>
      </c>
      <c r="F113" s="161">
        <v>0</v>
      </c>
      <c r="G113" s="161">
        <v>0</v>
      </c>
      <c r="H113" s="159">
        <v>300362297</v>
      </c>
      <c r="I113" s="159">
        <v>162215922</v>
      </c>
      <c r="J113" s="159">
        <v>35638125</v>
      </c>
      <c r="K113" s="161">
        <v>21007444</v>
      </c>
      <c r="L113" s="161">
        <v>14630681</v>
      </c>
      <c r="M113" s="161">
        <v>0</v>
      </c>
      <c r="N113" s="161">
        <v>126577797</v>
      </c>
      <c r="O113" s="161">
        <v>0</v>
      </c>
      <c r="P113" s="161">
        <v>132814175</v>
      </c>
      <c r="Q113" s="161">
        <v>5332200</v>
      </c>
      <c r="R113" s="161">
        <v>0</v>
      </c>
      <c r="S113" s="161">
        <v>0</v>
      </c>
      <c r="T113" s="159">
        <v>264724172</v>
      </c>
      <c r="U113" s="139">
        <f t="shared" si="67"/>
        <v>0.21969560423298029</v>
      </c>
      <c r="W113" s="74">
        <f t="shared" si="68"/>
        <v>0</v>
      </c>
      <c r="X113" s="74">
        <f t="shared" si="69"/>
        <v>0</v>
      </c>
      <c r="Y113" s="74">
        <f t="shared" si="70"/>
        <v>0</v>
      </c>
      <c r="Z113" s="74">
        <f t="shared" si="71"/>
        <v>0</v>
      </c>
      <c r="AA113" s="74">
        <f t="shared" si="72"/>
        <v>0</v>
      </c>
      <c r="AB113" s="74">
        <f t="shared" si="73"/>
        <v>0</v>
      </c>
    </row>
    <row r="114" spans="1:28" ht="21" customHeight="1" x14ac:dyDescent="0.2">
      <c r="A114" s="59" t="s">
        <v>324</v>
      </c>
      <c r="B114" s="140" t="s">
        <v>154</v>
      </c>
      <c r="C114" s="159">
        <v>115673628</v>
      </c>
      <c r="D114" s="160">
        <v>64386581</v>
      </c>
      <c r="E114" s="161">
        <v>51287047</v>
      </c>
      <c r="F114" s="161">
        <v>0</v>
      </c>
      <c r="G114" s="161">
        <v>4976</v>
      </c>
      <c r="H114" s="159">
        <v>115668652</v>
      </c>
      <c r="I114" s="159">
        <v>49572984</v>
      </c>
      <c r="J114" s="159">
        <v>7237711</v>
      </c>
      <c r="K114" s="161">
        <v>7069743</v>
      </c>
      <c r="L114" s="161">
        <v>167968</v>
      </c>
      <c r="M114" s="161">
        <v>0</v>
      </c>
      <c r="N114" s="161">
        <v>42335273</v>
      </c>
      <c r="O114" s="161">
        <v>0</v>
      </c>
      <c r="P114" s="161">
        <v>8622424</v>
      </c>
      <c r="Q114" s="161">
        <v>976922</v>
      </c>
      <c r="R114" s="161">
        <v>0</v>
      </c>
      <c r="S114" s="161">
        <v>56496322</v>
      </c>
      <c r="T114" s="159">
        <v>108430941</v>
      </c>
      <c r="U114" s="139">
        <f t="shared" si="67"/>
        <v>0.14600111625315917</v>
      </c>
      <c r="W114" s="74">
        <f t="shared" si="68"/>
        <v>0</v>
      </c>
      <c r="X114" s="74">
        <f t="shared" si="69"/>
        <v>0</v>
      </c>
      <c r="Y114" s="74">
        <f t="shared" si="70"/>
        <v>0</v>
      </c>
      <c r="Z114" s="74">
        <f t="shared" si="71"/>
        <v>0</v>
      </c>
      <c r="AA114" s="74">
        <f t="shared" si="72"/>
        <v>0</v>
      </c>
      <c r="AB114" s="74">
        <f t="shared" si="73"/>
        <v>0</v>
      </c>
    </row>
    <row r="115" spans="1:28" ht="21" customHeight="1" x14ac:dyDescent="0.2">
      <c r="A115" s="59" t="s">
        <v>325</v>
      </c>
      <c r="B115" s="140" t="s">
        <v>363</v>
      </c>
      <c r="C115" s="159">
        <v>147157871</v>
      </c>
      <c r="D115" s="160">
        <v>101072581</v>
      </c>
      <c r="E115" s="161">
        <v>46085290</v>
      </c>
      <c r="F115" s="161">
        <v>3782366</v>
      </c>
      <c r="G115" s="161">
        <v>0</v>
      </c>
      <c r="H115" s="159">
        <v>143375505</v>
      </c>
      <c r="I115" s="159">
        <v>124281172</v>
      </c>
      <c r="J115" s="159">
        <v>10656945</v>
      </c>
      <c r="K115" s="161">
        <v>10428396</v>
      </c>
      <c r="L115" s="161">
        <v>228549</v>
      </c>
      <c r="M115" s="161">
        <v>0</v>
      </c>
      <c r="N115" s="161">
        <v>113624227</v>
      </c>
      <c r="O115" s="161">
        <v>0</v>
      </c>
      <c r="P115" s="161">
        <v>919987</v>
      </c>
      <c r="Q115" s="161">
        <v>9967546</v>
      </c>
      <c r="R115" s="161">
        <v>0</v>
      </c>
      <c r="S115" s="161">
        <v>8206800</v>
      </c>
      <c r="T115" s="159">
        <v>132718560</v>
      </c>
      <c r="U115" s="139">
        <f t="shared" si="67"/>
        <v>8.5748668350182605E-2</v>
      </c>
      <c r="W115" s="74">
        <f t="shared" si="68"/>
        <v>0</v>
      </c>
      <c r="X115" s="74">
        <f t="shared" si="69"/>
        <v>0</v>
      </c>
      <c r="Y115" s="74">
        <f t="shared" si="70"/>
        <v>0</v>
      </c>
      <c r="Z115" s="74">
        <f t="shared" si="71"/>
        <v>0</v>
      </c>
      <c r="AA115" s="74">
        <f t="shared" si="72"/>
        <v>0</v>
      </c>
      <c r="AB115" s="74">
        <f t="shared" si="73"/>
        <v>0</v>
      </c>
    </row>
    <row r="116" spans="1:28" ht="21" customHeight="1" x14ac:dyDescent="0.2">
      <c r="A116" s="59" t="s">
        <v>326</v>
      </c>
      <c r="B116" s="140" t="s">
        <v>266</v>
      </c>
      <c r="C116" s="159">
        <v>329314745</v>
      </c>
      <c r="D116" s="160">
        <v>223510770</v>
      </c>
      <c r="E116" s="161">
        <v>105803975</v>
      </c>
      <c r="F116" s="161">
        <v>0</v>
      </c>
      <c r="G116" s="161">
        <v>300</v>
      </c>
      <c r="H116" s="159">
        <v>329314445</v>
      </c>
      <c r="I116" s="159">
        <v>216908518</v>
      </c>
      <c r="J116" s="159">
        <v>2164390</v>
      </c>
      <c r="K116" s="161">
        <v>2164390</v>
      </c>
      <c r="L116" s="161">
        <v>0</v>
      </c>
      <c r="M116" s="161">
        <v>0</v>
      </c>
      <c r="N116" s="161">
        <v>214744128</v>
      </c>
      <c r="O116" s="161">
        <v>0</v>
      </c>
      <c r="P116" s="161">
        <v>41594485</v>
      </c>
      <c r="Q116" s="161">
        <v>4613362</v>
      </c>
      <c r="R116" s="161">
        <v>0</v>
      </c>
      <c r="S116" s="161">
        <v>66198080</v>
      </c>
      <c r="T116" s="159">
        <v>327150055</v>
      </c>
      <c r="U116" s="139">
        <f t="shared" si="67"/>
        <v>9.9783541004138891E-3</v>
      </c>
      <c r="W116" s="74">
        <f t="shared" si="68"/>
        <v>0</v>
      </c>
      <c r="X116" s="74">
        <f t="shared" si="69"/>
        <v>0</v>
      </c>
      <c r="Y116" s="74">
        <f t="shared" si="70"/>
        <v>0</v>
      </c>
      <c r="Z116" s="74">
        <f t="shared" si="71"/>
        <v>0</v>
      </c>
      <c r="AA116" s="74">
        <f t="shared" si="72"/>
        <v>0</v>
      </c>
      <c r="AB116" s="74">
        <f t="shared" si="73"/>
        <v>0</v>
      </c>
    </row>
    <row r="117" spans="1:28" s="102" customFormat="1" ht="21" customHeight="1" x14ac:dyDescent="0.2">
      <c r="A117" s="172">
        <v>11</v>
      </c>
      <c r="B117" s="58" t="s">
        <v>239</v>
      </c>
      <c r="C117" s="173">
        <f t="shared" ref="C117:T117" si="74">SUM(C118:C130)</f>
        <v>2946461032</v>
      </c>
      <c r="D117" s="176">
        <f t="shared" si="74"/>
        <v>1892505460</v>
      </c>
      <c r="E117" s="177">
        <f t="shared" si="74"/>
        <v>1053955572</v>
      </c>
      <c r="F117" s="177">
        <f t="shared" si="74"/>
        <v>74212866</v>
      </c>
      <c r="G117" s="177">
        <f t="shared" si="74"/>
        <v>734265</v>
      </c>
      <c r="H117" s="173">
        <f t="shared" si="74"/>
        <v>2871513901</v>
      </c>
      <c r="I117" s="173">
        <f t="shared" si="74"/>
        <v>1210871544</v>
      </c>
      <c r="J117" s="173">
        <f t="shared" si="74"/>
        <v>305619723</v>
      </c>
      <c r="K117" s="177">
        <f t="shared" si="74"/>
        <v>291426448</v>
      </c>
      <c r="L117" s="177">
        <f t="shared" si="74"/>
        <v>14193275</v>
      </c>
      <c r="M117" s="177">
        <f t="shared" si="74"/>
        <v>0</v>
      </c>
      <c r="N117" s="177">
        <f t="shared" si="74"/>
        <v>904204045</v>
      </c>
      <c r="O117" s="177">
        <f t="shared" si="74"/>
        <v>1047776</v>
      </c>
      <c r="P117" s="177">
        <f t="shared" si="74"/>
        <v>1248005768</v>
      </c>
      <c r="Q117" s="177">
        <f t="shared" si="74"/>
        <v>44276393</v>
      </c>
      <c r="R117" s="177">
        <f t="shared" si="74"/>
        <v>1200093</v>
      </c>
      <c r="S117" s="177">
        <f t="shared" si="74"/>
        <v>367160103</v>
      </c>
      <c r="T117" s="177">
        <f t="shared" si="74"/>
        <v>2565894178</v>
      </c>
      <c r="U117" s="175">
        <f t="shared" ref="U117:U118" si="75">J117/I117</f>
        <v>0.25239648624528249</v>
      </c>
      <c r="W117" s="74">
        <f t="shared" si="59"/>
        <v>0</v>
      </c>
      <c r="X117" s="74">
        <f t="shared" si="60"/>
        <v>0</v>
      </c>
      <c r="Y117" s="74">
        <f t="shared" si="61"/>
        <v>0</v>
      </c>
      <c r="Z117" s="74">
        <f t="shared" si="62"/>
        <v>0</v>
      </c>
      <c r="AA117" s="74">
        <f t="shared" si="63"/>
        <v>0</v>
      </c>
      <c r="AB117" s="74">
        <f t="shared" si="64"/>
        <v>0</v>
      </c>
    </row>
    <row r="118" spans="1:28" ht="21" customHeight="1" x14ac:dyDescent="0.2">
      <c r="A118" s="59" t="s">
        <v>327</v>
      </c>
      <c r="B118" s="140" t="s">
        <v>151</v>
      </c>
      <c r="C118" s="159">
        <v>21708</v>
      </c>
      <c r="D118" s="160">
        <v>0</v>
      </c>
      <c r="E118" s="161">
        <v>21708</v>
      </c>
      <c r="F118" s="161">
        <v>0</v>
      </c>
      <c r="G118" s="161">
        <v>0</v>
      </c>
      <c r="H118" s="159">
        <v>21708</v>
      </c>
      <c r="I118" s="159">
        <v>21708</v>
      </c>
      <c r="J118" s="159">
        <v>21708</v>
      </c>
      <c r="K118" s="161">
        <v>21708</v>
      </c>
      <c r="L118" s="161">
        <v>0</v>
      </c>
      <c r="M118" s="161">
        <v>0</v>
      </c>
      <c r="N118" s="161">
        <v>0</v>
      </c>
      <c r="O118" s="161">
        <v>0</v>
      </c>
      <c r="P118" s="161">
        <v>0</v>
      </c>
      <c r="Q118" s="161">
        <v>0</v>
      </c>
      <c r="R118" s="161">
        <v>0</v>
      </c>
      <c r="S118" s="161">
        <v>0</v>
      </c>
      <c r="T118" s="159">
        <v>0</v>
      </c>
      <c r="U118" s="139">
        <f t="shared" si="75"/>
        <v>1</v>
      </c>
      <c r="W118" s="74">
        <f t="shared" si="59"/>
        <v>0</v>
      </c>
      <c r="X118" s="74">
        <f t="shared" si="60"/>
        <v>0</v>
      </c>
      <c r="Y118" s="74">
        <f t="shared" si="61"/>
        <v>0</v>
      </c>
      <c r="Z118" s="74">
        <f t="shared" si="62"/>
        <v>0</v>
      </c>
      <c r="AA118" s="74">
        <f t="shared" si="63"/>
        <v>0</v>
      </c>
      <c r="AB118" s="74">
        <f t="shared" si="64"/>
        <v>0</v>
      </c>
    </row>
    <row r="119" spans="1:28" ht="21" customHeight="1" x14ac:dyDescent="0.2">
      <c r="A119" s="59" t="s">
        <v>328</v>
      </c>
      <c r="B119" s="140" t="s">
        <v>176</v>
      </c>
      <c r="C119" s="159">
        <v>120539416</v>
      </c>
      <c r="D119" s="160">
        <v>109892687</v>
      </c>
      <c r="E119" s="161">
        <v>10646729</v>
      </c>
      <c r="F119" s="161">
        <v>0</v>
      </c>
      <c r="G119" s="161">
        <v>0</v>
      </c>
      <c r="H119" s="159">
        <v>120539416</v>
      </c>
      <c r="I119" s="159">
        <v>36669625</v>
      </c>
      <c r="J119" s="159">
        <v>8258483</v>
      </c>
      <c r="K119" s="161">
        <v>6816204</v>
      </c>
      <c r="L119" s="161">
        <v>1442279</v>
      </c>
      <c r="M119" s="161">
        <v>0</v>
      </c>
      <c r="N119" s="161">
        <v>28411142</v>
      </c>
      <c r="O119" s="161">
        <v>0</v>
      </c>
      <c r="P119" s="161">
        <v>54978874</v>
      </c>
      <c r="Q119" s="161">
        <v>9912116</v>
      </c>
      <c r="R119" s="161">
        <v>0</v>
      </c>
      <c r="S119" s="161">
        <v>18978801</v>
      </c>
      <c r="T119" s="159">
        <v>112280933</v>
      </c>
      <c r="U119" s="139">
        <f t="shared" ref="U119:U130" si="76">J119/I119</f>
        <v>0.22521318393629605</v>
      </c>
      <c r="W119" s="74">
        <f t="shared" ref="W119:W130" si="77">C119-D119-E119</f>
        <v>0</v>
      </c>
      <c r="X119" s="74">
        <f t="shared" ref="X119:X130" si="78">C119-F119-G119-H119</f>
        <v>0</v>
      </c>
      <c r="Y119" s="74">
        <f t="shared" ref="Y119:Y130" si="79">H119-I119-P119-Q119-R119-S119</f>
        <v>0</v>
      </c>
      <c r="Z119" s="74">
        <f t="shared" ref="Z119:Z130" si="80">I119-J119-N119-O119</f>
        <v>0</v>
      </c>
      <c r="AA119" s="74">
        <f t="shared" ref="AA119:AA130" si="81">J119-K119-L119-M119</f>
        <v>0</v>
      </c>
      <c r="AB119" s="74">
        <f t="shared" ref="AB119:AB130" si="82">T119-SUM(N119:S119)</f>
        <v>0</v>
      </c>
    </row>
    <row r="120" spans="1:28" ht="21" customHeight="1" x14ac:dyDescent="0.2">
      <c r="A120" s="59" t="s">
        <v>329</v>
      </c>
      <c r="B120" s="140" t="s">
        <v>180</v>
      </c>
      <c r="C120" s="159">
        <v>255434112</v>
      </c>
      <c r="D120" s="160">
        <v>120460163</v>
      </c>
      <c r="E120" s="161">
        <v>134973949</v>
      </c>
      <c r="F120" s="161">
        <v>8303393</v>
      </c>
      <c r="G120" s="161">
        <v>0</v>
      </c>
      <c r="H120" s="159">
        <v>247130719</v>
      </c>
      <c r="I120" s="159">
        <v>74535225</v>
      </c>
      <c r="J120" s="159">
        <v>15922221</v>
      </c>
      <c r="K120" s="161">
        <v>14632280</v>
      </c>
      <c r="L120" s="161">
        <v>1289941</v>
      </c>
      <c r="M120" s="161">
        <v>0</v>
      </c>
      <c r="N120" s="161">
        <v>57774039</v>
      </c>
      <c r="O120" s="161">
        <v>838965</v>
      </c>
      <c r="P120" s="161">
        <v>70743804</v>
      </c>
      <c r="Q120" s="161">
        <v>5635612</v>
      </c>
      <c r="R120" s="161">
        <v>0</v>
      </c>
      <c r="S120" s="161">
        <v>96216078</v>
      </c>
      <c r="T120" s="159">
        <v>231208498</v>
      </c>
      <c r="U120" s="139">
        <f t="shared" si="76"/>
        <v>0.2136200836584313</v>
      </c>
      <c r="W120" s="74">
        <f t="shared" si="77"/>
        <v>0</v>
      </c>
      <c r="X120" s="74">
        <f t="shared" si="78"/>
        <v>0</v>
      </c>
      <c r="Y120" s="74">
        <f t="shared" si="79"/>
        <v>0</v>
      </c>
      <c r="Z120" s="74">
        <f t="shared" si="80"/>
        <v>0</v>
      </c>
      <c r="AA120" s="74">
        <f t="shared" si="81"/>
        <v>0</v>
      </c>
      <c r="AB120" s="74">
        <f t="shared" si="82"/>
        <v>0</v>
      </c>
    </row>
    <row r="121" spans="1:28" ht="21" customHeight="1" x14ac:dyDescent="0.2">
      <c r="A121" s="59" t="s">
        <v>330</v>
      </c>
      <c r="B121" s="140" t="s">
        <v>183</v>
      </c>
      <c r="C121" s="159">
        <v>388027470</v>
      </c>
      <c r="D121" s="160">
        <v>250788698</v>
      </c>
      <c r="E121" s="161">
        <v>137238772</v>
      </c>
      <c r="F121" s="161">
        <v>0</v>
      </c>
      <c r="G121" s="161">
        <v>0</v>
      </c>
      <c r="H121" s="159">
        <v>388027470</v>
      </c>
      <c r="I121" s="159">
        <v>78291771</v>
      </c>
      <c r="J121" s="159">
        <v>29985377</v>
      </c>
      <c r="K121" s="161">
        <v>29985377</v>
      </c>
      <c r="L121" s="161">
        <v>0</v>
      </c>
      <c r="M121" s="161">
        <v>0</v>
      </c>
      <c r="N121" s="161">
        <v>48306394</v>
      </c>
      <c r="O121" s="161">
        <v>0</v>
      </c>
      <c r="P121" s="161">
        <v>159050320</v>
      </c>
      <c r="Q121" s="161">
        <v>2289049</v>
      </c>
      <c r="R121" s="161">
        <v>0</v>
      </c>
      <c r="S121" s="161">
        <v>148396330</v>
      </c>
      <c r="T121" s="159">
        <v>358042093</v>
      </c>
      <c r="U121" s="139">
        <f t="shared" si="76"/>
        <v>0.3829952575731107</v>
      </c>
      <c r="W121" s="74">
        <f t="shared" si="77"/>
        <v>0</v>
      </c>
      <c r="X121" s="74">
        <f t="shared" si="78"/>
        <v>0</v>
      </c>
      <c r="Y121" s="74">
        <f t="shared" si="79"/>
        <v>0</v>
      </c>
      <c r="Z121" s="74">
        <f t="shared" si="80"/>
        <v>0</v>
      </c>
      <c r="AA121" s="74">
        <f t="shared" si="81"/>
        <v>0</v>
      </c>
      <c r="AB121" s="74">
        <f t="shared" si="82"/>
        <v>0</v>
      </c>
    </row>
    <row r="122" spans="1:28" ht="21" customHeight="1" x14ac:dyDescent="0.2">
      <c r="A122" s="59" t="s">
        <v>331</v>
      </c>
      <c r="B122" s="140" t="s">
        <v>184</v>
      </c>
      <c r="C122" s="159">
        <v>349682386</v>
      </c>
      <c r="D122" s="160">
        <v>204145641</v>
      </c>
      <c r="E122" s="161">
        <v>145536745</v>
      </c>
      <c r="F122" s="161">
        <v>0</v>
      </c>
      <c r="G122" s="161">
        <v>0</v>
      </c>
      <c r="H122" s="159">
        <v>349682386</v>
      </c>
      <c r="I122" s="159">
        <v>166925236</v>
      </c>
      <c r="J122" s="159">
        <v>96088904</v>
      </c>
      <c r="K122" s="161">
        <v>90360962</v>
      </c>
      <c r="L122" s="161">
        <v>5727942</v>
      </c>
      <c r="M122" s="161">
        <v>0</v>
      </c>
      <c r="N122" s="161">
        <v>70814332</v>
      </c>
      <c r="O122" s="161">
        <v>22000</v>
      </c>
      <c r="P122" s="161">
        <v>181491085</v>
      </c>
      <c r="Q122" s="161">
        <v>1266065</v>
      </c>
      <c r="R122" s="161">
        <v>0</v>
      </c>
      <c r="S122" s="161">
        <v>0</v>
      </c>
      <c r="T122" s="159">
        <v>253593482</v>
      </c>
      <c r="U122" s="139">
        <f t="shared" si="76"/>
        <v>0.5756403663254368</v>
      </c>
      <c r="W122" s="74">
        <f t="shared" si="77"/>
        <v>0</v>
      </c>
      <c r="X122" s="74">
        <f t="shared" si="78"/>
        <v>0</v>
      </c>
      <c r="Y122" s="74">
        <f t="shared" si="79"/>
        <v>0</v>
      </c>
      <c r="Z122" s="74">
        <f t="shared" si="80"/>
        <v>0</v>
      </c>
      <c r="AA122" s="74">
        <f t="shared" si="81"/>
        <v>0</v>
      </c>
      <c r="AB122" s="74">
        <f t="shared" si="82"/>
        <v>0</v>
      </c>
    </row>
    <row r="123" spans="1:28" ht="21" customHeight="1" x14ac:dyDescent="0.2">
      <c r="A123" s="59" t="s">
        <v>332</v>
      </c>
      <c r="B123" s="140" t="s">
        <v>189</v>
      </c>
      <c r="C123" s="159">
        <v>200776278</v>
      </c>
      <c r="D123" s="160">
        <v>136847094</v>
      </c>
      <c r="E123" s="161">
        <v>63929184</v>
      </c>
      <c r="F123" s="161">
        <v>0</v>
      </c>
      <c r="G123" s="161">
        <v>0</v>
      </c>
      <c r="H123" s="159">
        <v>200776278</v>
      </c>
      <c r="I123" s="159">
        <v>63698923</v>
      </c>
      <c r="J123" s="159">
        <v>11739115</v>
      </c>
      <c r="K123" s="161">
        <v>11674115</v>
      </c>
      <c r="L123" s="161">
        <v>65000</v>
      </c>
      <c r="M123" s="161">
        <v>0</v>
      </c>
      <c r="N123" s="161">
        <v>51959808</v>
      </c>
      <c r="O123" s="161">
        <v>0</v>
      </c>
      <c r="P123" s="161">
        <v>133328160</v>
      </c>
      <c r="Q123" s="161">
        <v>3749195</v>
      </c>
      <c r="R123" s="161">
        <v>0</v>
      </c>
      <c r="S123" s="161">
        <v>0</v>
      </c>
      <c r="T123" s="159">
        <v>189037163</v>
      </c>
      <c r="U123" s="139">
        <f t="shared" si="76"/>
        <v>0.18429063549473199</v>
      </c>
      <c r="W123" s="74">
        <f t="shared" si="77"/>
        <v>0</v>
      </c>
      <c r="X123" s="74">
        <f t="shared" si="78"/>
        <v>0</v>
      </c>
      <c r="Y123" s="74">
        <f t="shared" si="79"/>
        <v>0</v>
      </c>
      <c r="Z123" s="74">
        <f t="shared" si="80"/>
        <v>0</v>
      </c>
      <c r="AA123" s="74">
        <f t="shared" si="81"/>
        <v>0</v>
      </c>
      <c r="AB123" s="74">
        <f t="shared" si="82"/>
        <v>0</v>
      </c>
    </row>
    <row r="124" spans="1:28" ht="21" customHeight="1" x14ac:dyDescent="0.2">
      <c r="A124" s="59" t="s">
        <v>333</v>
      </c>
      <c r="B124" s="140" t="s">
        <v>187</v>
      </c>
      <c r="C124" s="159">
        <v>195464494</v>
      </c>
      <c r="D124" s="160">
        <v>169305103</v>
      </c>
      <c r="E124" s="161">
        <v>26159391</v>
      </c>
      <c r="F124" s="161">
        <v>0</v>
      </c>
      <c r="G124" s="161">
        <v>0</v>
      </c>
      <c r="H124" s="159">
        <v>195464494</v>
      </c>
      <c r="I124" s="159">
        <v>46376063</v>
      </c>
      <c r="J124" s="159">
        <v>17462005</v>
      </c>
      <c r="K124" s="161">
        <v>15379727</v>
      </c>
      <c r="L124" s="161">
        <v>2082278</v>
      </c>
      <c r="M124" s="161">
        <v>0</v>
      </c>
      <c r="N124" s="161">
        <v>28914058</v>
      </c>
      <c r="O124" s="161">
        <v>0</v>
      </c>
      <c r="P124" s="161">
        <v>148928036</v>
      </c>
      <c r="Q124" s="161">
        <v>0</v>
      </c>
      <c r="R124" s="161">
        <v>0</v>
      </c>
      <c r="S124" s="161">
        <v>160395</v>
      </c>
      <c r="T124" s="159">
        <v>178002489</v>
      </c>
      <c r="U124" s="139">
        <f t="shared" si="76"/>
        <v>0.37653056060407714</v>
      </c>
      <c r="W124" s="74">
        <f t="shared" si="77"/>
        <v>0</v>
      </c>
      <c r="X124" s="74">
        <f t="shared" si="78"/>
        <v>0</v>
      </c>
      <c r="Y124" s="74">
        <f t="shared" si="79"/>
        <v>0</v>
      </c>
      <c r="Z124" s="74">
        <f t="shared" si="80"/>
        <v>0</v>
      </c>
      <c r="AA124" s="74">
        <f t="shared" si="81"/>
        <v>0</v>
      </c>
      <c r="AB124" s="74">
        <f t="shared" si="82"/>
        <v>0</v>
      </c>
    </row>
    <row r="125" spans="1:28" ht="21" customHeight="1" x14ac:dyDescent="0.2">
      <c r="A125" s="59" t="s">
        <v>334</v>
      </c>
      <c r="B125" s="140" t="s">
        <v>220</v>
      </c>
      <c r="C125" s="159">
        <v>129370549</v>
      </c>
      <c r="D125" s="160">
        <v>65033378</v>
      </c>
      <c r="E125" s="161">
        <v>64337171</v>
      </c>
      <c r="F125" s="161">
        <v>228483</v>
      </c>
      <c r="G125" s="161">
        <v>0</v>
      </c>
      <c r="H125" s="159">
        <v>129142066</v>
      </c>
      <c r="I125" s="159">
        <v>85937112</v>
      </c>
      <c r="J125" s="159">
        <v>33511649</v>
      </c>
      <c r="K125" s="161">
        <v>32513055</v>
      </c>
      <c r="L125" s="161">
        <v>998594</v>
      </c>
      <c r="M125" s="161">
        <v>0</v>
      </c>
      <c r="N125" s="161">
        <v>52425463</v>
      </c>
      <c r="O125" s="161">
        <v>0</v>
      </c>
      <c r="P125" s="161">
        <v>41401160</v>
      </c>
      <c r="Q125" s="161">
        <v>1803701</v>
      </c>
      <c r="R125" s="161">
        <v>93</v>
      </c>
      <c r="S125" s="161">
        <v>0</v>
      </c>
      <c r="T125" s="159">
        <v>95630417</v>
      </c>
      <c r="U125" s="139">
        <f t="shared" si="76"/>
        <v>0.38995549443178867</v>
      </c>
      <c r="W125" s="74">
        <f t="shared" si="77"/>
        <v>0</v>
      </c>
      <c r="X125" s="74">
        <f t="shared" si="78"/>
        <v>0</v>
      </c>
      <c r="Y125" s="74">
        <f t="shared" si="79"/>
        <v>0</v>
      </c>
      <c r="Z125" s="74">
        <f t="shared" si="80"/>
        <v>0</v>
      </c>
      <c r="AA125" s="74">
        <f t="shared" si="81"/>
        <v>0</v>
      </c>
      <c r="AB125" s="74">
        <f t="shared" si="82"/>
        <v>0</v>
      </c>
    </row>
    <row r="126" spans="1:28" ht="21" customHeight="1" x14ac:dyDescent="0.2">
      <c r="A126" s="59" t="s">
        <v>335</v>
      </c>
      <c r="B126" s="140" t="s">
        <v>276</v>
      </c>
      <c r="C126" s="159">
        <v>5589264</v>
      </c>
      <c r="D126" s="160">
        <v>0</v>
      </c>
      <c r="E126" s="161">
        <v>5589264</v>
      </c>
      <c r="F126" s="161">
        <v>0</v>
      </c>
      <c r="G126" s="161">
        <v>0</v>
      </c>
      <c r="H126" s="159">
        <v>5589264</v>
      </c>
      <c r="I126" s="159">
        <v>5589264</v>
      </c>
      <c r="J126" s="159">
        <v>312600</v>
      </c>
      <c r="K126" s="161">
        <v>312600</v>
      </c>
      <c r="L126" s="161">
        <v>0</v>
      </c>
      <c r="M126" s="161">
        <v>0</v>
      </c>
      <c r="N126" s="161">
        <v>5276664</v>
      </c>
      <c r="O126" s="161">
        <v>0</v>
      </c>
      <c r="P126" s="161">
        <v>0</v>
      </c>
      <c r="Q126" s="161">
        <v>0</v>
      </c>
      <c r="R126" s="161">
        <v>0</v>
      </c>
      <c r="S126" s="161">
        <v>0</v>
      </c>
      <c r="T126" s="159">
        <v>5276664</v>
      </c>
      <c r="U126" s="139">
        <f t="shared" si="76"/>
        <v>5.5928651786711095E-2</v>
      </c>
      <c r="W126" s="74">
        <f t="shared" si="77"/>
        <v>0</v>
      </c>
      <c r="X126" s="74">
        <f t="shared" si="78"/>
        <v>0</v>
      </c>
      <c r="Y126" s="74">
        <f t="shared" si="79"/>
        <v>0</v>
      </c>
      <c r="Z126" s="74">
        <f t="shared" si="80"/>
        <v>0</v>
      </c>
      <c r="AA126" s="74">
        <f t="shared" si="81"/>
        <v>0</v>
      </c>
      <c r="AB126" s="74">
        <f t="shared" si="82"/>
        <v>0</v>
      </c>
    </row>
    <row r="127" spans="1:28" ht="21" customHeight="1" x14ac:dyDescent="0.2">
      <c r="A127" s="59" t="s">
        <v>336</v>
      </c>
      <c r="B127" s="140" t="s">
        <v>162</v>
      </c>
      <c r="C127" s="159">
        <v>684467000</v>
      </c>
      <c r="D127" s="160">
        <v>535196100</v>
      </c>
      <c r="E127" s="161">
        <v>149270900</v>
      </c>
      <c r="F127" s="161">
        <v>0</v>
      </c>
      <c r="G127" s="161">
        <v>733765</v>
      </c>
      <c r="H127" s="159">
        <v>683733235</v>
      </c>
      <c r="I127" s="159">
        <v>409239834</v>
      </c>
      <c r="J127" s="159">
        <v>7721230</v>
      </c>
      <c r="K127" s="161">
        <v>7671230</v>
      </c>
      <c r="L127" s="161">
        <v>50000</v>
      </c>
      <c r="M127" s="161">
        <v>0</v>
      </c>
      <c r="N127" s="161">
        <v>401331793</v>
      </c>
      <c r="O127" s="161">
        <v>186811</v>
      </c>
      <c r="P127" s="161">
        <v>265695802</v>
      </c>
      <c r="Q127" s="161">
        <v>8797599</v>
      </c>
      <c r="R127" s="161">
        <v>0</v>
      </c>
      <c r="S127" s="161">
        <v>0</v>
      </c>
      <c r="T127" s="159">
        <v>676012005</v>
      </c>
      <c r="U127" s="139">
        <f t="shared" si="76"/>
        <v>1.8867249369473649E-2</v>
      </c>
      <c r="W127" s="74"/>
      <c r="X127" s="74"/>
      <c r="Y127" s="74"/>
      <c r="Z127" s="74"/>
      <c r="AA127" s="74"/>
      <c r="AB127" s="74"/>
    </row>
    <row r="128" spans="1:28" ht="21" customHeight="1" x14ac:dyDescent="0.2">
      <c r="A128" s="59" t="s">
        <v>337</v>
      </c>
      <c r="B128" s="140" t="s">
        <v>167</v>
      </c>
      <c r="C128" s="159">
        <v>310133923</v>
      </c>
      <c r="D128" s="160">
        <v>116351688</v>
      </c>
      <c r="E128" s="161">
        <v>193782235</v>
      </c>
      <c r="F128" s="161">
        <v>65680990</v>
      </c>
      <c r="G128" s="161">
        <v>0</v>
      </c>
      <c r="H128" s="159">
        <v>244452933</v>
      </c>
      <c r="I128" s="159">
        <v>84332467</v>
      </c>
      <c r="J128" s="159">
        <v>32311111</v>
      </c>
      <c r="K128" s="161">
        <v>30597070</v>
      </c>
      <c r="L128" s="161">
        <v>1714041</v>
      </c>
      <c r="M128" s="161">
        <v>0</v>
      </c>
      <c r="N128" s="161">
        <v>52021356</v>
      </c>
      <c r="O128" s="161">
        <v>0</v>
      </c>
      <c r="P128" s="161">
        <v>97775152</v>
      </c>
      <c r="Q128" s="161">
        <v>6216056</v>
      </c>
      <c r="R128" s="161">
        <v>1200000</v>
      </c>
      <c r="S128" s="161">
        <v>54929258</v>
      </c>
      <c r="T128" s="159">
        <v>212141822</v>
      </c>
      <c r="U128" s="139">
        <f t="shared" si="76"/>
        <v>0.38313963944633567</v>
      </c>
      <c r="W128" s="74">
        <f t="shared" si="77"/>
        <v>0</v>
      </c>
      <c r="X128" s="74">
        <f t="shared" si="78"/>
        <v>0</v>
      </c>
      <c r="Y128" s="74">
        <f t="shared" si="79"/>
        <v>0</v>
      </c>
      <c r="Z128" s="74">
        <f t="shared" si="80"/>
        <v>0</v>
      </c>
      <c r="AA128" s="74">
        <f t="shared" si="81"/>
        <v>0</v>
      </c>
      <c r="AB128" s="74">
        <f t="shared" si="82"/>
        <v>0</v>
      </c>
    </row>
    <row r="129" spans="1:28" ht="21" customHeight="1" x14ac:dyDescent="0.2">
      <c r="A129" s="59" t="s">
        <v>338</v>
      </c>
      <c r="B129" s="140" t="s">
        <v>165</v>
      </c>
      <c r="C129" s="159">
        <v>283878992</v>
      </c>
      <c r="D129" s="160">
        <v>183129794</v>
      </c>
      <c r="E129" s="161">
        <v>100749198</v>
      </c>
      <c r="F129" s="161">
        <v>0</v>
      </c>
      <c r="G129" s="161">
        <v>500</v>
      </c>
      <c r="H129" s="159">
        <v>283878492</v>
      </c>
      <c r="I129" s="159">
        <v>136178876</v>
      </c>
      <c r="J129" s="159">
        <v>52084885</v>
      </c>
      <c r="K129" s="161">
        <v>51261685</v>
      </c>
      <c r="L129" s="161">
        <v>823200</v>
      </c>
      <c r="M129" s="161">
        <v>0</v>
      </c>
      <c r="N129" s="161">
        <v>84093991</v>
      </c>
      <c r="O129" s="161">
        <v>0</v>
      </c>
      <c r="P129" s="161">
        <v>94613375</v>
      </c>
      <c r="Q129" s="161">
        <v>4607000</v>
      </c>
      <c r="R129" s="161">
        <v>0</v>
      </c>
      <c r="S129" s="161">
        <v>48479241</v>
      </c>
      <c r="T129" s="159">
        <v>231793607</v>
      </c>
      <c r="U129" s="139">
        <f t="shared" si="76"/>
        <v>0.38247404098121651</v>
      </c>
      <c r="W129" s="74">
        <f t="shared" si="77"/>
        <v>0</v>
      </c>
      <c r="X129" s="74">
        <f t="shared" si="78"/>
        <v>0</v>
      </c>
      <c r="Y129" s="74">
        <f t="shared" si="79"/>
        <v>0</v>
      </c>
      <c r="Z129" s="74">
        <f t="shared" si="80"/>
        <v>0</v>
      </c>
      <c r="AA129" s="74">
        <f t="shared" si="81"/>
        <v>0</v>
      </c>
      <c r="AB129" s="74">
        <f t="shared" si="82"/>
        <v>0</v>
      </c>
    </row>
    <row r="130" spans="1:28" ht="21" customHeight="1" x14ac:dyDescent="0.2">
      <c r="A130" s="59" t="s">
        <v>373</v>
      </c>
      <c r="B130" s="140" t="s">
        <v>169</v>
      </c>
      <c r="C130" s="159">
        <v>23075440</v>
      </c>
      <c r="D130" s="160">
        <v>1355114</v>
      </c>
      <c r="E130" s="161">
        <v>21720326</v>
      </c>
      <c r="F130" s="161">
        <v>0</v>
      </c>
      <c r="G130" s="161">
        <v>0</v>
      </c>
      <c r="H130" s="159">
        <v>23075440</v>
      </c>
      <c r="I130" s="159">
        <v>23075440</v>
      </c>
      <c r="J130" s="159">
        <v>200435</v>
      </c>
      <c r="K130" s="161">
        <v>200435</v>
      </c>
      <c r="L130" s="161">
        <v>0</v>
      </c>
      <c r="M130" s="161">
        <v>0</v>
      </c>
      <c r="N130" s="161">
        <v>22875005</v>
      </c>
      <c r="O130" s="161">
        <v>0</v>
      </c>
      <c r="P130" s="161">
        <v>0</v>
      </c>
      <c r="Q130" s="161">
        <v>0</v>
      </c>
      <c r="R130" s="161">
        <v>0</v>
      </c>
      <c r="S130" s="161">
        <v>0</v>
      </c>
      <c r="T130" s="159">
        <v>22875005</v>
      </c>
      <c r="U130" s="139">
        <f t="shared" si="76"/>
        <v>8.6860748917463766E-3</v>
      </c>
      <c r="W130" s="74">
        <f t="shared" si="77"/>
        <v>0</v>
      </c>
      <c r="X130" s="74">
        <f t="shared" si="78"/>
        <v>0</v>
      </c>
      <c r="Y130" s="74">
        <f t="shared" si="79"/>
        <v>0</v>
      </c>
      <c r="Z130" s="74">
        <f t="shared" si="80"/>
        <v>0</v>
      </c>
      <c r="AA130" s="74">
        <f t="shared" si="81"/>
        <v>0</v>
      </c>
      <c r="AB130" s="74">
        <f t="shared" si="82"/>
        <v>0</v>
      </c>
    </row>
    <row r="131" spans="1:28" s="102" customFormat="1" ht="21" customHeight="1" x14ac:dyDescent="0.2">
      <c r="A131" s="172">
        <v>12</v>
      </c>
      <c r="B131" s="58" t="s">
        <v>240</v>
      </c>
      <c r="C131" s="173">
        <f t="shared" ref="C131:T131" si="83">SUM(C132:C148)</f>
        <v>2040573195</v>
      </c>
      <c r="D131" s="176">
        <f t="shared" si="83"/>
        <v>1213601729</v>
      </c>
      <c r="E131" s="177">
        <f t="shared" si="83"/>
        <v>826971466</v>
      </c>
      <c r="F131" s="177">
        <f t="shared" si="83"/>
        <v>20853061</v>
      </c>
      <c r="G131" s="177">
        <f t="shared" si="83"/>
        <v>4548778</v>
      </c>
      <c r="H131" s="173">
        <f t="shared" si="83"/>
        <v>2015171356</v>
      </c>
      <c r="I131" s="173">
        <f t="shared" si="83"/>
        <v>1289137138</v>
      </c>
      <c r="J131" s="173">
        <f t="shared" si="83"/>
        <v>374597826</v>
      </c>
      <c r="K131" s="177">
        <f t="shared" si="83"/>
        <v>359781716</v>
      </c>
      <c r="L131" s="177">
        <f t="shared" si="83"/>
        <v>14816110</v>
      </c>
      <c r="M131" s="177">
        <f t="shared" si="83"/>
        <v>0</v>
      </c>
      <c r="N131" s="177">
        <f t="shared" si="83"/>
        <v>914239312</v>
      </c>
      <c r="O131" s="177">
        <f t="shared" si="83"/>
        <v>300000</v>
      </c>
      <c r="P131" s="177">
        <f t="shared" si="83"/>
        <v>522861158</v>
      </c>
      <c r="Q131" s="177">
        <f t="shared" si="83"/>
        <v>40010719</v>
      </c>
      <c r="R131" s="177">
        <f t="shared" si="83"/>
        <v>1</v>
      </c>
      <c r="S131" s="177">
        <f t="shared" si="83"/>
        <v>163162340</v>
      </c>
      <c r="T131" s="177">
        <f t="shared" si="83"/>
        <v>1640573530</v>
      </c>
      <c r="U131" s="175">
        <f t="shared" ref="U131:U148" si="84">J131/I131</f>
        <v>0.29058027649498996</v>
      </c>
      <c r="W131" s="74">
        <f t="shared" si="59"/>
        <v>0</v>
      </c>
      <c r="X131" s="74">
        <f t="shared" si="60"/>
        <v>0</v>
      </c>
      <c r="Y131" s="74">
        <f t="shared" si="61"/>
        <v>0</v>
      </c>
      <c r="Z131" s="74">
        <f t="shared" si="62"/>
        <v>0</v>
      </c>
      <c r="AA131" s="74">
        <f t="shared" si="63"/>
        <v>0</v>
      </c>
      <c r="AB131" s="74">
        <f t="shared" si="64"/>
        <v>0</v>
      </c>
    </row>
    <row r="132" spans="1:28" ht="21" customHeight="1" x14ac:dyDescent="0.2">
      <c r="A132" s="59" t="s">
        <v>339</v>
      </c>
      <c r="B132" s="140" t="s">
        <v>191</v>
      </c>
      <c r="C132" s="159">
        <v>300</v>
      </c>
      <c r="D132" s="160">
        <v>0</v>
      </c>
      <c r="E132" s="161">
        <v>300</v>
      </c>
      <c r="F132" s="161">
        <v>0</v>
      </c>
      <c r="G132" s="161">
        <v>0</v>
      </c>
      <c r="H132" s="159">
        <v>300</v>
      </c>
      <c r="I132" s="159">
        <v>300</v>
      </c>
      <c r="J132" s="159">
        <v>300</v>
      </c>
      <c r="K132" s="161">
        <v>300</v>
      </c>
      <c r="L132" s="161">
        <v>0</v>
      </c>
      <c r="M132" s="161">
        <v>0</v>
      </c>
      <c r="N132" s="161">
        <v>0</v>
      </c>
      <c r="O132" s="161">
        <v>0</v>
      </c>
      <c r="P132" s="161">
        <v>0</v>
      </c>
      <c r="Q132" s="161">
        <v>0</v>
      </c>
      <c r="R132" s="161">
        <v>0</v>
      </c>
      <c r="S132" s="161">
        <v>0</v>
      </c>
      <c r="T132" s="159">
        <v>0</v>
      </c>
      <c r="U132" s="139">
        <f t="shared" si="84"/>
        <v>1</v>
      </c>
      <c r="W132" s="74">
        <f t="shared" si="59"/>
        <v>0</v>
      </c>
      <c r="X132" s="74">
        <f t="shared" si="60"/>
        <v>0</v>
      </c>
      <c r="Y132" s="74">
        <f t="shared" si="61"/>
        <v>0</v>
      </c>
      <c r="Z132" s="74">
        <f t="shared" si="62"/>
        <v>0</v>
      </c>
      <c r="AA132" s="74">
        <f t="shared" si="63"/>
        <v>0</v>
      </c>
      <c r="AB132" s="74">
        <f t="shared" si="64"/>
        <v>0</v>
      </c>
    </row>
    <row r="133" spans="1:28" ht="21" customHeight="1" x14ac:dyDescent="0.2">
      <c r="A133" s="59" t="s">
        <v>340</v>
      </c>
      <c r="B133" s="140" t="s">
        <v>196</v>
      </c>
      <c r="C133" s="159">
        <v>122903548</v>
      </c>
      <c r="D133" s="160">
        <v>33435072</v>
      </c>
      <c r="E133" s="161">
        <v>89468476</v>
      </c>
      <c r="F133" s="161">
        <v>0</v>
      </c>
      <c r="G133" s="161">
        <v>0</v>
      </c>
      <c r="H133" s="159">
        <v>122903548</v>
      </c>
      <c r="I133" s="159">
        <v>94598548</v>
      </c>
      <c r="J133" s="159">
        <v>37295148</v>
      </c>
      <c r="K133" s="161">
        <v>37295148</v>
      </c>
      <c r="L133" s="161">
        <v>0</v>
      </c>
      <c r="M133" s="161">
        <v>0</v>
      </c>
      <c r="N133" s="161">
        <v>57303400</v>
      </c>
      <c r="O133" s="161">
        <v>0</v>
      </c>
      <c r="P133" s="161">
        <v>25681102</v>
      </c>
      <c r="Q133" s="161">
        <v>0</v>
      </c>
      <c r="R133" s="161">
        <v>0</v>
      </c>
      <c r="S133" s="161">
        <v>2623898</v>
      </c>
      <c r="T133" s="159">
        <v>85608400</v>
      </c>
      <c r="U133" s="139">
        <f t="shared" ref="U133:U147" si="85">J133/I133</f>
        <v>0.39424651634187874</v>
      </c>
      <c r="W133" s="74">
        <f t="shared" ref="W133:W147" si="86">C133-D133-E133</f>
        <v>0</v>
      </c>
      <c r="X133" s="74">
        <f t="shared" ref="X133:X147" si="87">C133-F133-G133-H133</f>
        <v>0</v>
      </c>
      <c r="Y133" s="74">
        <f t="shared" ref="Y133:Y147" si="88">H133-I133-P133-Q133-R133-S133</f>
        <v>0</v>
      </c>
      <c r="Z133" s="74">
        <f t="shared" ref="Z133:Z147" si="89">I133-J133-N133-O133</f>
        <v>0</v>
      </c>
      <c r="AA133" s="74">
        <f t="shared" ref="AA133:AA147" si="90">J133-K133-L133-M133</f>
        <v>0</v>
      </c>
      <c r="AB133" s="74">
        <f t="shared" ref="AB133:AB147" si="91">T133-SUM(N133:S133)</f>
        <v>0</v>
      </c>
    </row>
    <row r="134" spans="1:28" ht="21" customHeight="1" x14ac:dyDescent="0.2">
      <c r="A134" s="59" t="s">
        <v>341</v>
      </c>
      <c r="B134" s="140" t="s">
        <v>197</v>
      </c>
      <c r="C134" s="159">
        <v>120348730</v>
      </c>
      <c r="D134" s="160">
        <v>73886096</v>
      </c>
      <c r="E134" s="161">
        <v>46462634</v>
      </c>
      <c r="F134" s="161">
        <v>0</v>
      </c>
      <c r="G134" s="161">
        <v>0</v>
      </c>
      <c r="H134" s="159">
        <v>120348730</v>
      </c>
      <c r="I134" s="159">
        <v>79121781</v>
      </c>
      <c r="J134" s="159">
        <v>31310272</v>
      </c>
      <c r="K134" s="161">
        <v>31310272</v>
      </c>
      <c r="L134" s="161">
        <v>0</v>
      </c>
      <c r="M134" s="161">
        <v>0</v>
      </c>
      <c r="N134" s="161">
        <v>47811509</v>
      </c>
      <c r="O134" s="161">
        <v>0</v>
      </c>
      <c r="P134" s="161">
        <v>18958205</v>
      </c>
      <c r="Q134" s="161">
        <v>1757915</v>
      </c>
      <c r="R134" s="161">
        <v>0</v>
      </c>
      <c r="S134" s="161">
        <v>20510829</v>
      </c>
      <c r="T134" s="159">
        <v>89038458</v>
      </c>
      <c r="U134" s="139">
        <f t="shared" si="85"/>
        <v>0.39572253814660718</v>
      </c>
      <c r="W134" s="74">
        <f t="shared" si="86"/>
        <v>0</v>
      </c>
      <c r="X134" s="74">
        <f t="shared" si="87"/>
        <v>0</v>
      </c>
      <c r="Y134" s="74">
        <f t="shared" si="88"/>
        <v>0</v>
      </c>
      <c r="Z134" s="74">
        <f t="shared" si="89"/>
        <v>0</v>
      </c>
      <c r="AA134" s="74">
        <f t="shared" si="90"/>
        <v>0</v>
      </c>
      <c r="AB134" s="74">
        <f t="shared" si="91"/>
        <v>0</v>
      </c>
    </row>
    <row r="135" spans="1:28" ht="21" customHeight="1" x14ac:dyDescent="0.2">
      <c r="A135" s="59" t="s">
        <v>342</v>
      </c>
      <c r="B135" s="140" t="s">
        <v>198</v>
      </c>
      <c r="C135" s="159">
        <v>302303471</v>
      </c>
      <c r="D135" s="160">
        <v>147549528</v>
      </c>
      <c r="E135" s="161">
        <v>154753943</v>
      </c>
      <c r="F135" s="161">
        <v>6809795</v>
      </c>
      <c r="G135" s="161">
        <v>5935</v>
      </c>
      <c r="H135" s="159">
        <v>295487741</v>
      </c>
      <c r="I135" s="159">
        <v>232926261</v>
      </c>
      <c r="J135" s="159">
        <v>90820291</v>
      </c>
      <c r="K135" s="161">
        <v>90211021</v>
      </c>
      <c r="L135" s="161">
        <v>609270</v>
      </c>
      <c r="M135" s="161">
        <v>0</v>
      </c>
      <c r="N135" s="161">
        <v>142105970</v>
      </c>
      <c r="O135" s="161">
        <v>0</v>
      </c>
      <c r="P135" s="161">
        <v>32422448</v>
      </c>
      <c r="Q135" s="161">
        <v>4876</v>
      </c>
      <c r="R135" s="161">
        <v>0</v>
      </c>
      <c r="S135" s="161">
        <v>30134156</v>
      </c>
      <c r="T135" s="159">
        <v>204667450</v>
      </c>
      <c r="U135" s="139">
        <f t="shared" si="85"/>
        <v>0.38991005398055995</v>
      </c>
      <c r="W135" s="74">
        <f t="shared" si="86"/>
        <v>0</v>
      </c>
      <c r="X135" s="74">
        <f t="shared" si="87"/>
        <v>0</v>
      </c>
      <c r="Y135" s="74">
        <f t="shared" si="88"/>
        <v>0</v>
      </c>
      <c r="Z135" s="74">
        <f t="shared" si="89"/>
        <v>0</v>
      </c>
      <c r="AA135" s="74">
        <f t="shared" si="90"/>
        <v>0</v>
      </c>
      <c r="AB135" s="74">
        <f t="shared" si="91"/>
        <v>0</v>
      </c>
    </row>
    <row r="136" spans="1:28" ht="21" customHeight="1" x14ac:dyDescent="0.2">
      <c r="A136" s="59" t="s">
        <v>343</v>
      </c>
      <c r="B136" s="140" t="s">
        <v>199</v>
      </c>
      <c r="C136" s="159">
        <v>74882048</v>
      </c>
      <c r="D136" s="160">
        <v>36681775</v>
      </c>
      <c r="E136" s="161">
        <v>38200273</v>
      </c>
      <c r="F136" s="161">
        <v>0</v>
      </c>
      <c r="G136" s="161">
        <v>548200</v>
      </c>
      <c r="H136" s="159">
        <v>74333848</v>
      </c>
      <c r="I136" s="159">
        <v>44097242</v>
      </c>
      <c r="J136" s="159">
        <v>8240030</v>
      </c>
      <c r="K136" s="161">
        <v>8126930</v>
      </c>
      <c r="L136" s="161">
        <v>113100</v>
      </c>
      <c r="M136" s="161">
        <v>0</v>
      </c>
      <c r="N136" s="161">
        <v>35857212</v>
      </c>
      <c r="O136" s="161">
        <v>0</v>
      </c>
      <c r="P136" s="161">
        <v>30236606</v>
      </c>
      <c r="Q136" s="161">
        <v>0</v>
      </c>
      <c r="R136" s="161">
        <v>0</v>
      </c>
      <c r="S136" s="161">
        <v>0</v>
      </c>
      <c r="T136" s="159">
        <v>66093818</v>
      </c>
      <c r="U136" s="139">
        <f t="shared" si="85"/>
        <v>0.18686043902700308</v>
      </c>
      <c r="W136" s="74">
        <f t="shared" si="86"/>
        <v>0</v>
      </c>
      <c r="X136" s="74">
        <f t="shared" si="87"/>
        <v>0</v>
      </c>
      <c r="Y136" s="74">
        <f t="shared" si="88"/>
        <v>0</v>
      </c>
      <c r="Z136" s="74">
        <f t="shared" si="89"/>
        <v>0</v>
      </c>
      <c r="AA136" s="74">
        <f t="shared" si="90"/>
        <v>0</v>
      </c>
      <c r="AB136" s="74">
        <f t="shared" si="91"/>
        <v>0</v>
      </c>
    </row>
    <row r="137" spans="1:28" ht="21" customHeight="1" x14ac:dyDescent="0.2">
      <c r="A137" s="59" t="s">
        <v>344</v>
      </c>
      <c r="B137" s="140" t="s">
        <v>202</v>
      </c>
      <c r="C137" s="159">
        <v>32917487</v>
      </c>
      <c r="D137" s="160">
        <v>19033548</v>
      </c>
      <c r="E137" s="161">
        <v>13883939</v>
      </c>
      <c r="F137" s="161">
        <v>0</v>
      </c>
      <c r="G137" s="161">
        <v>0</v>
      </c>
      <c r="H137" s="159">
        <v>32917487</v>
      </c>
      <c r="I137" s="159">
        <v>24611052</v>
      </c>
      <c r="J137" s="159">
        <v>6499548</v>
      </c>
      <c r="K137" s="161">
        <v>6349548</v>
      </c>
      <c r="L137" s="161">
        <v>150000</v>
      </c>
      <c r="M137" s="161">
        <v>0</v>
      </c>
      <c r="N137" s="161">
        <v>18111504</v>
      </c>
      <c r="O137" s="161">
        <v>0</v>
      </c>
      <c r="P137" s="161">
        <v>8306435</v>
      </c>
      <c r="Q137" s="161">
        <v>0</v>
      </c>
      <c r="R137" s="161">
        <v>0</v>
      </c>
      <c r="S137" s="161">
        <v>0</v>
      </c>
      <c r="T137" s="159">
        <v>26417939</v>
      </c>
      <c r="U137" s="139">
        <f t="shared" si="85"/>
        <v>0.26409062075038481</v>
      </c>
      <c r="W137" s="74">
        <f t="shared" si="86"/>
        <v>0</v>
      </c>
      <c r="X137" s="74">
        <f t="shared" si="87"/>
        <v>0</v>
      </c>
      <c r="Y137" s="74">
        <f t="shared" si="88"/>
        <v>0</v>
      </c>
      <c r="Z137" s="74">
        <f t="shared" si="89"/>
        <v>0</v>
      </c>
      <c r="AA137" s="74">
        <f t="shared" si="90"/>
        <v>0</v>
      </c>
      <c r="AB137" s="74">
        <f t="shared" si="91"/>
        <v>0</v>
      </c>
    </row>
    <row r="138" spans="1:28" ht="21" customHeight="1" x14ac:dyDescent="0.2">
      <c r="A138" s="59" t="s">
        <v>345</v>
      </c>
      <c r="B138" s="140" t="s">
        <v>206</v>
      </c>
      <c r="C138" s="159">
        <v>225119311</v>
      </c>
      <c r="D138" s="160">
        <v>154938889</v>
      </c>
      <c r="E138" s="161">
        <v>70180422</v>
      </c>
      <c r="F138" s="161">
        <v>28940</v>
      </c>
      <c r="G138" s="161">
        <v>3853177</v>
      </c>
      <c r="H138" s="159">
        <v>221237194</v>
      </c>
      <c r="I138" s="159">
        <v>178006467</v>
      </c>
      <c r="J138" s="159">
        <v>43561269</v>
      </c>
      <c r="K138" s="161">
        <v>41094484</v>
      </c>
      <c r="L138" s="161">
        <v>2466785</v>
      </c>
      <c r="M138" s="161">
        <v>0</v>
      </c>
      <c r="N138" s="161">
        <v>134445198</v>
      </c>
      <c r="O138" s="161">
        <v>0</v>
      </c>
      <c r="P138" s="161">
        <v>38310744</v>
      </c>
      <c r="Q138" s="161">
        <v>4919983</v>
      </c>
      <c r="R138" s="161">
        <v>0</v>
      </c>
      <c r="S138" s="161">
        <v>0</v>
      </c>
      <c r="T138" s="159">
        <v>177675925</v>
      </c>
      <c r="U138" s="139">
        <f t="shared" si="85"/>
        <v>0.24471733939868601</v>
      </c>
      <c r="W138" s="74">
        <f t="shared" si="86"/>
        <v>0</v>
      </c>
      <c r="X138" s="74">
        <f t="shared" si="87"/>
        <v>0</v>
      </c>
      <c r="Y138" s="74">
        <f t="shared" si="88"/>
        <v>0</v>
      </c>
      <c r="Z138" s="74">
        <f t="shared" si="89"/>
        <v>0</v>
      </c>
      <c r="AA138" s="74">
        <f t="shared" si="90"/>
        <v>0</v>
      </c>
      <c r="AB138" s="74">
        <f t="shared" si="91"/>
        <v>0</v>
      </c>
    </row>
    <row r="139" spans="1:28" ht="21" customHeight="1" x14ac:dyDescent="0.2">
      <c r="A139" s="59" t="s">
        <v>346</v>
      </c>
      <c r="B139" s="140" t="s">
        <v>207</v>
      </c>
      <c r="C139" s="159">
        <v>103221714</v>
      </c>
      <c r="D139" s="160">
        <v>62849069</v>
      </c>
      <c r="E139" s="161">
        <v>40372645</v>
      </c>
      <c r="F139" s="161">
        <v>0</v>
      </c>
      <c r="G139" s="161">
        <v>0</v>
      </c>
      <c r="H139" s="159">
        <v>103221714</v>
      </c>
      <c r="I139" s="159">
        <v>60487770</v>
      </c>
      <c r="J139" s="159">
        <v>22885751</v>
      </c>
      <c r="K139" s="161">
        <v>22885751</v>
      </c>
      <c r="L139" s="161">
        <v>0</v>
      </c>
      <c r="M139" s="161">
        <v>0</v>
      </c>
      <c r="N139" s="161">
        <v>37602019</v>
      </c>
      <c r="O139" s="161">
        <v>0</v>
      </c>
      <c r="P139" s="161">
        <v>35375405</v>
      </c>
      <c r="Q139" s="161">
        <v>3590000</v>
      </c>
      <c r="R139" s="161">
        <v>0</v>
      </c>
      <c r="S139" s="161">
        <v>3768539</v>
      </c>
      <c r="T139" s="159">
        <v>80335963</v>
      </c>
      <c r="U139" s="139">
        <f t="shared" si="85"/>
        <v>0.37835335969568723</v>
      </c>
      <c r="W139" s="74">
        <f t="shared" si="86"/>
        <v>0</v>
      </c>
      <c r="X139" s="74">
        <f t="shared" si="87"/>
        <v>0</v>
      </c>
      <c r="Y139" s="74">
        <f t="shared" si="88"/>
        <v>0</v>
      </c>
      <c r="Z139" s="74">
        <f t="shared" si="89"/>
        <v>0</v>
      </c>
      <c r="AA139" s="74">
        <f t="shared" si="90"/>
        <v>0</v>
      </c>
      <c r="AB139" s="74">
        <f t="shared" si="91"/>
        <v>0</v>
      </c>
    </row>
    <row r="140" spans="1:28" ht="21" customHeight="1" x14ac:dyDescent="0.2">
      <c r="A140" s="59" t="s">
        <v>347</v>
      </c>
      <c r="B140" s="140" t="s">
        <v>208</v>
      </c>
      <c r="C140" s="159">
        <v>126431584</v>
      </c>
      <c r="D140" s="160">
        <v>49701726</v>
      </c>
      <c r="E140" s="161">
        <v>76729858</v>
      </c>
      <c r="F140" s="161">
        <v>12390209</v>
      </c>
      <c r="G140" s="161">
        <v>19804</v>
      </c>
      <c r="H140" s="159">
        <v>114021571</v>
      </c>
      <c r="I140" s="159">
        <v>99613161</v>
      </c>
      <c r="J140" s="159">
        <v>18985063</v>
      </c>
      <c r="K140" s="161">
        <v>10161892</v>
      </c>
      <c r="L140" s="161">
        <v>8823171</v>
      </c>
      <c r="M140" s="161">
        <v>0</v>
      </c>
      <c r="N140" s="161">
        <v>80628098</v>
      </c>
      <c r="O140" s="161">
        <v>0</v>
      </c>
      <c r="P140" s="161">
        <v>7993390</v>
      </c>
      <c r="Q140" s="161">
        <v>6415020</v>
      </c>
      <c r="R140" s="161">
        <v>0</v>
      </c>
      <c r="S140" s="161">
        <v>0</v>
      </c>
      <c r="T140" s="159">
        <v>95036508</v>
      </c>
      <c r="U140" s="139">
        <f t="shared" si="85"/>
        <v>0.19058789831998205</v>
      </c>
      <c r="W140" s="74">
        <f t="shared" si="86"/>
        <v>0</v>
      </c>
      <c r="X140" s="74">
        <f t="shared" si="87"/>
        <v>0</v>
      </c>
      <c r="Y140" s="74">
        <f t="shared" si="88"/>
        <v>0</v>
      </c>
      <c r="Z140" s="74">
        <f t="shared" si="89"/>
        <v>0</v>
      </c>
      <c r="AA140" s="74">
        <f t="shared" si="90"/>
        <v>0</v>
      </c>
      <c r="AB140" s="74">
        <f t="shared" si="91"/>
        <v>0</v>
      </c>
    </row>
    <row r="141" spans="1:28" ht="21" customHeight="1" x14ac:dyDescent="0.2">
      <c r="A141" s="59" t="s">
        <v>348</v>
      </c>
      <c r="B141" s="140" t="s">
        <v>221</v>
      </c>
      <c r="C141" s="159">
        <v>144069648</v>
      </c>
      <c r="D141" s="160">
        <v>87535417</v>
      </c>
      <c r="E141" s="161">
        <v>56534231</v>
      </c>
      <c r="F141" s="161">
        <v>0</v>
      </c>
      <c r="G141" s="161">
        <v>0</v>
      </c>
      <c r="H141" s="159">
        <v>144069648</v>
      </c>
      <c r="I141" s="159">
        <v>122100361</v>
      </c>
      <c r="J141" s="159">
        <v>38073510</v>
      </c>
      <c r="K141" s="161">
        <v>38067940</v>
      </c>
      <c r="L141" s="161">
        <v>5570</v>
      </c>
      <c r="M141" s="161">
        <v>0</v>
      </c>
      <c r="N141" s="161">
        <v>84026851</v>
      </c>
      <c r="O141" s="161">
        <v>0</v>
      </c>
      <c r="P141" s="161">
        <v>21969287</v>
      </c>
      <c r="Q141" s="161">
        <v>0</v>
      </c>
      <c r="R141" s="161">
        <v>0</v>
      </c>
      <c r="S141" s="161">
        <v>0</v>
      </c>
      <c r="T141" s="159">
        <v>105996138</v>
      </c>
      <c r="U141" s="139">
        <f t="shared" si="85"/>
        <v>0.31182143679329499</v>
      </c>
      <c r="W141" s="74">
        <f t="shared" si="86"/>
        <v>0</v>
      </c>
      <c r="X141" s="74">
        <f t="shared" si="87"/>
        <v>0</v>
      </c>
      <c r="Y141" s="74">
        <f t="shared" si="88"/>
        <v>0</v>
      </c>
      <c r="Z141" s="74">
        <f t="shared" si="89"/>
        <v>0</v>
      </c>
      <c r="AA141" s="74">
        <f t="shared" si="90"/>
        <v>0</v>
      </c>
      <c r="AB141" s="74">
        <f t="shared" si="91"/>
        <v>0</v>
      </c>
    </row>
    <row r="142" spans="1:28" ht="21" customHeight="1" x14ac:dyDescent="0.2">
      <c r="A142" s="59" t="s">
        <v>349</v>
      </c>
      <c r="B142" s="140" t="s">
        <v>209</v>
      </c>
      <c r="C142" s="159">
        <v>133295655</v>
      </c>
      <c r="D142" s="160">
        <v>99176374</v>
      </c>
      <c r="E142" s="161">
        <v>34119281</v>
      </c>
      <c r="F142" s="161">
        <v>0</v>
      </c>
      <c r="G142" s="161">
        <v>0</v>
      </c>
      <c r="H142" s="159">
        <v>133295655</v>
      </c>
      <c r="I142" s="159">
        <v>16213071</v>
      </c>
      <c r="J142" s="159">
        <v>1057638</v>
      </c>
      <c r="K142" s="161">
        <v>1057638</v>
      </c>
      <c r="L142" s="161">
        <v>0</v>
      </c>
      <c r="M142" s="161">
        <v>0</v>
      </c>
      <c r="N142" s="161">
        <v>15155433</v>
      </c>
      <c r="O142" s="161">
        <v>0</v>
      </c>
      <c r="P142" s="161">
        <v>21050846</v>
      </c>
      <c r="Q142" s="161">
        <v>0</v>
      </c>
      <c r="R142" s="161">
        <v>0</v>
      </c>
      <c r="S142" s="161">
        <v>96031738</v>
      </c>
      <c r="T142" s="159">
        <v>132238017</v>
      </c>
      <c r="U142" s="139">
        <f t="shared" si="85"/>
        <v>6.5233662394989816E-2</v>
      </c>
      <c r="W142" s="74">
        <f t="shared" si="86"/>
        <v>0</v>
      </c>
      <c r="X142" s="74">
        <f t="shared" si="87"/>
        <v>0</v>
      </c>
      <c r="Y142" s="74">
        <f t="shared" si="88"/>
        <v>0</v>
      </c>
      <c r="Z142" s="74">
        <f t="shared" si="89"/>
        <v>0</v>
      </c>
      <c r="AA142" s="74">
        <f t="shared" si="90"/>
        <v>0</v>
      </c>
      <c r="AB142" s="74">
        <f t="shared" si="91"/>
        <v>0</v>
      </c>
    </row>
    <row r="143" spans="1:28" ht="21" customHeight="1" x14ac:dyDescent="0.2">
      <c r="A143" s="59" t="s">
        <v>350</v>
      </c>
      <c r="B143" s="140" t="s">
        <v>211</v>
      </c>
      <c r="C143" s="159">
        <v>219742168</v>
      </c>
      <c r="D143" s="160">
        <v>194261580</v>
      </c>
      <c r="E143" s="161">
        <v>25480588</v>
      </c>
      <c r="F143" s="161">
        <v>0</v>
      </c>
      <c r="G143" s="161">
        <v>121662</v>
      </c>
      <c r="H143" s="159">
        <v>219620506</v>
      </c>
      <c r="I143" s="159">
        <v>76814491</v>
      </c>
      <c r="J143" s="159">
        <v>29068048</v>
      </c>
      <c r="K143" s="161">
        <v>26968048</v>
      </c>
      <c r="L143" s="161">
        <v>2100000</v>
      </c>
      <c r="M143" s="161">
        <v>0</v>
      </c>
      <c r="N143" s="161">
        <v>47446443</v>
      </c>
      <c r="O143" s="161">
        <v>300000</v>
      </c>
      <c r="P143" s="161">
        <v>141680932</v>
      </c>
      <c r="Q143" s="161">
        <v>1125083</v>
      </c>
      <c r="R143" s="161">
        <v>0</v>
      </c>
      <c r="S143" s="161">
        <v>0</v>
      </c>
      <c r="T143" s="159">
        <v>190552458</v>
      </c>
      <c r="U143" s="139">
        <f t="shared" si="85"/>
        <v>0.37841880642026254</v>
      </c>
      <c r="W143" s="74">
        <f t="shared" si="86"/>
        <v>0</v>
      </c>
      <c r="X143" s="74">
        <f t="shared" si="87"/>
        <v>0</v>
      </c>
      <c r="Y143" s="74">
        <f t="shared" si="88"/>
        <v>0</v>
      </c>
      <c r="Z143" s="74">
        <f t="shared" si="89"/>
        <v>0</v>
      </c>
      <c r="AA143" s="74">
        <f t="shared" si="90"/>
        <v>0</v>
      </c>
      <c r="AB143" s="74">
        <f t="shared" si="91"/>
        <v>0</v>
      </c>
    </row>
    <row r="144" spans="1:28" ht="21" customHeight="1" x14ac:dyDescent="0.2">
      <c r="A144" s="59" t="s">
        <v>351</v>
      </c>
      <c r="B144" s="140" t="s">
        <v>364</v>
      </c>
      <c r="C144" s="159">
        <v>75824635</v>
      </c>
      <c r="D144" s="160">
        <v>43024669</v>
      </c>
      <c r="E144" s="161">
        <v>32799966</v>
      </c>
      <c r="F144" s="161">
        <v>602818</v>
      </c>
      <c r="G144" s="161">
        <v>0</v>
      </c>
      <c r="H144" s="159">
        <v>75221817</v>
      </c>
      <c r="I144" s="159">
        <v>31820524</v>
      </c>
      <c r="J144" s="159">
        <v>11923141</v>
      </c>
      <c r="K144" s="161">
        <v>11923141</v>
      </c>
      <c r="L144" s="161">
        <v>0</v>
      </c>
      <c r="M144" s="161">
        <v>0</v>
      </c>
      <c r="N144" s="161">
        <v>19897383</v>
      </c>
      <c r="O144" s="161">
        <v>0</v>
      </c>
      <c r="P144" s="161">
        <v>43148043</v>
      </c>
      <c r="Q144" s="161">
        <v>253250</v>
      </c>
      <c r="R144" s="161">
        <v>0</v>
      </c>
      <c r="S144" s="161">
        <v>0</v>
      </c>
      <c r="T144" s="159">
        <v>63298676</v>
      </c>
      <c r="U144" s="139">
        <f t="shared" si="85"/>
        <v>0.37469970639075584</v>
      </c>
      <c r="W144" s="74">
        <f t="shared" si="86"/>
        <v>0</v>
      </c>
      <c r="X144" s="74">
        <f t="shared" si="87"/>
        <v>0</v>
      </c>
      <c r="Y144" s="74">
        <f t="shared" si="88"/>
        <v>0</v>
      </c>
      <c r="Z144" s="74">
        <f t="shared" si="89"/>
        <v>0</v>
      </c>
      <c r="AA144" s="74">
        <f t="shared" si="90"/>
        <v>0</v>
      </c>
      <c r="AB144" s="74">
        <f t="shared" si="91"/>
        <v>0</v>
      </c>
    </row>
    <row r="145" spans="1:28" ht="21" customHeight="1" x14ac:dyDescent="0.2">
      <c r="A145" s="59" t="s">
        <v>352</v>
      </c>
      <c r="B145" s="140" t="s">
        <v>215</v>
      </c>
      <c r="C145" s="159">
        <v>155248386</v>
      </c>
      <c r="D145" s="160">
        <v>72145421</v>
      </c>
      <c r="E145" s="161">
        <v>83102965</v>
      </c>
      <c r="F145" s="161">
        <v>1020999</v>
      </c>
      <c r="G145" s="161">
        <v>0</v>
      </c>
      <c r="H145" s="159">
        <v>154227387</v>
      </c>
      <c r="I145" s="159">
        <v>137093678</v>
      </c>
      <c r="J145" s="159">
        <v>10420025</v>
      </c>
      <c r="K145" s="161">
        <v>9876822</v>
      </c>
      <c r="L145" s="161">
        <v>543203</v>
      </c>
      <c r="M145" s="161">
        <v>0</v>
      </c>
      <c r="N145" s="161">
        <v>126673653</v>
      </c>
      <c r="O145" s="161">
        <v>0</v>
      </c>
      <c r="P145" s="161">
        <v>7028866</v>
      </c>
      <c r="Q145" s="161">
        <v>5944592</v>
      </c>
      <c r="R145" s="161">
        <v>1</v>
      </c>
      <c r="S145" s="161">
        <v>4160250</v>
      </c>
      <c r="T145" s="159">
        <v>143807362</v>
      </c>
      <c r="U145" s="139">
        <f t="shared" si="85"/>
        <v>7.6006604768456207E-2</v>
      </c>
      <c r="W145" s="74">
        <f t="shared" si="86"/>
        <v>0</v>
      </c>
      <c r="X145" s="74">
        <f t="shared" si="87"/>
        <v>0</v>
      </c>
      <c r="Y145" s="74">
        <f t="shared" si="88"/>
        <v>0</v>
      </c>
      <c r="Z145" s="74">
        <f t="shared" si="89"/>
        <v>0</v>
      </c>
      <c r="AA145" s="74">
        <f t="shared" si="90"/>
        <v>0</v>
      </c>
      <c r="AB145" s="74">
        <f t="shared" si="91"/>
        <v>0</v>
      </c>
    </row>
    <row r="146" spans="1:28" ht="21" customHeight="1" x14ac:dyDescent="0.2">
      <c r="A146" s="59" t="s">
        <v>353</v>
      </c>
      <c r="B146" s="140" t="s">
        <v>217</v>
      </c>
      <c r="C146" s="159">
        <v>102734843</v>
      </c>
      <c r="D146" s="160">
        <v>60144607</v>
      </c>
      <c r="E146" s="161">
        <v>42590236</v>
      </c>
      <c r="F146" s="161">
        <v>300</v>
      </c>
      <c r="G146" s="161">
        <v>0</v>
      </c>
      <c r="H146" s="159">
        <v>102734543</v>
      </c>
      <c r="I146" s="159">
        <v>42149775</v>
      </c>
      <c r="J146" s="159">
        <v>21048761</v>
      </c>
      <c r="K146" s="161">
        <v>21048761</v>
      </c>
      <c r="L146" s="161">
        <v>0</v>
      </c>
      <c r="M146" s="161">
        <v>0</v>
      </c>
      <c r="N146" s="161">
        <v>21101014</v>
      </c>
      <c r="O146" s="161">
        <v>0</v>
      </c>
      <c r="P146" s="161">
        <v>60584768</v>
      </c>
      <c r="Q146" s="161">
        <v>0</v>
      </c>
      <c r="R146" s="161">
        <v>0</v>
      </c>
      <c r="S146" s="161">
        <v>0</v>
      </c>
      <c r="T146" s="159">
        <v>81685782</v>
      </c>
      <c r="U146" s="139">
        <f t="shared" si="85"/>
        <v>0.49938015090234766</v>
      </c>
      <c r="W146" s="74">
        <f t="shared" si="86"/>
        <v>0</v>
      </c>
      <c r="X146" s="74">
        <f t="shared" si="87"/>
        <v>0</v>
      </c>
      <c r="Y146" s="74">
        <f t="shared" si="88"/>
        <v>0</v>
      </c>
      <c r="Z146" s="74">
        <f t="shared" si="89"/>
        <v>0</v>
      </c>
      <c r="AA146" s="74">
        <f t="shared" si="90"/>
        <v>0</v>
      </c>
      <c r="AB146" s="74">
        <f t="shared" si="91"/>
        <v>0</v>
      </c>
    </row>
    <row r="147" spans="1:28" ht="21" customHeight="1" x14ac:dyDescent="0.2">
      <c r="A147" s="59" t="s">
        <v>354</v>
      </c>
      <c r="B147" s="140" t="s">
        <v>218</v>
      </c>
      <c r="C147" s="159">
        <v>101529667</v>
      </c>
      <c r="D147" s="160">
        <v>79237958</v>
      </c>
      <c r="E147" s="161">
        <v>22291709</v>
      </c>
      <c r="F147" s="161">
        <v>0</v>
      </c>
      <c r="G147" s="161">
        <v>0</v>
      </c>
      <c r="H147" s="159">
        <v>101529667</v>
      </c>
      <c r="I147" s="159">
        <v>49482656</v>
      </c>
      <c r="J147" s="159">
        <v>3409031</v>
      </c>
      <c r="K147" s="161">
        <v>3404020</v>
      </c>
      <c r="L147" s="161">
        <v>5011</v>
      </c>
      <c r="M147" s="161">
        <v>0</v>
      </c>
      <c r="N147" s="161">
        <v>46073625</v>
      </c>
      <c r="O147" s="161">
        <v>0</v>
      </c>
      <c r="P147" s="161">
        <v>30114081</v>
      </c>
      <c r="Q147" s="161">
        <v>16000000</v>
      </c>
      <c r="R147" s="161">
        <v>0</v>
      </c>
      <c r="S147" s="161">
        <v>5932930</v>
      </c>
      <c r="T147" s="159">
        <v>98120636</v>
      </c>
      <c r="U147" s="139">
        <f t="shared" si="85"/>
        <v>6.8893452283563764E-2</v>
      </c>
      <c r="W147" s="74">
        <f t="shared" si="86"/>
        <v>0</v>
      </c>
      <c r="X147" s="74">
        <f t="shared" si="87"/>
        <v>0</v>
      </c>
      <c r="Y147" s="74">
        <f t="shared" si="88"/>
        <v>0</v>
      </c>
      <c r="Z147" s="74">
        <f t="shared" si="89"/>
        <v>0</v>
      </c>
      <c r="AA147" s="74">
        <f t="shared" si="90"/>
        <v>0</v>
      </c>
      <c r="AB147" s="74">
        <f t="shared" si="91"/>
        <v>0</v>
      </c>
    </row>
    <row r="148" spans="1:28" ht="21" customHeight="1" x14ac:dyDescent="0.2">
      <c r="A148" s="59"/>
      <c r="B148" s="140"/>
      <c r="C148" s="159"/>
      <c r="D148" s="160"/>
      <c r="E148" s="161"/>
      <c r="F148" s="161"/>
      <c r="G148" s="161"/>
      <c r="H148" s="159"/>
      <c r="I148" s="159"/>
      <c r="J148" s="159"/>
      <c r="K148" s="161"/>
      <c r="L148" s="161"/>
      <c r="M148" s="161"/>
      <c r="N148" s="161"/>
      <c r="O148" s="161"/>
      <c r="P148" s="161"/>
      <c r="Q148" s="161"/>
      <c r="R148" s="161"/>
      <c r="S148" s="161"/>
      <c r="T148" s="159"/>
      <c r="U148" s="139" t="e">
        <f t="shared" si="84"/>
        <v>#DIV/0!</v>
      </c>
      <c r="W148" s="74">
        <f t="shared" si="59"/>
        <v>0</v>
      </c>
      <c r="X148" s="74">
        <f t="shared" si="60"/>
        <v>0</v>
      </c>
      <c r="Y148" s="74">
        <f t="shared" si="61"/>
        <v>0</v>
      </c>
      <c r="Z148" s="74">
        <f t="shared" si="62"/>
        <v>0</v>
      </c>
      <c r="AA148" s="74">
        <f t="shared" si="63"/>
        <v>0</v>
      </c>
      <c r="AB148" s="74">
        <f t="shared" si="64"/>
        <v>0</v>
      </c>
    </row>
    <row r="149" spans="1:28" ht="21" customHeight="1" x14ac:dyDescent="0.2">
      <c r="A149" s="95"/>
      <c r="B149" s="96"/>
      <c r="C149" s="97"/>
      <c r="D149" s="150"/>
      <c r="E149" s="98"/>
      <c r="F149" s="98"/>
      <c r="G149" s="98"/>
      <c r="H149" s="97"/>
      <c r="I149" s="97"/>
      <c r="J149" s="97"/>
      <c r="K149" s="98"/>
      <c r="L149" s="98"/>
      <c r="M149" s="98"/>
      <c r="N149" s="98"/>
      <c r="O149" s="98"/>
      <c r="P149" s="98"/>
      <c r="Q149" s="98"/>
      <c r="R149" s="98"/>
      <c r="S149" s="98"/>
      <c r="T149" s="97"/>
      <c r="U149" s="99"/>
      <c r="W149" s="65"/>
      <c r="X149" s="65"/>
      <c r="Y149" s="65"/>
      <c r="Z149" s="65"/>
      <c r="AA149" s="65"/>
      <c r="AB149" s="65"/>
    </row>
    <row r="150" spans="1:28" s="124" customFormat="1" ht="21" customHeight="1" x14ac:dyDescent="0.3">
      <c r="A150" s="151"/>
      <c r="B150" s="151"/>
      <c r="C150" s="151"/>
      <c r="D150" s="151"/>
      <c r="E150" s="151"/>
      <c r="F150" s="125"/>
      <c r="G150" s="125"/>
      <c r="H150" s="126"/>
      <c r="I150" s="126"/>
      <c r="J150" s="126"/>
      <c r="K150" s="125"/>
      <c r="L150" s="125"/>
      <c r="M150" s="125"/>
      <c r="N150" s="228" t="s">
        <v>149</v>
      </c>
      <c r="O150" s="228"/>
      <c r="P150" s="228"/>
      <c r="Q150" s="228"/>
      <c r="R150" s="228"/>
      <c r="S150" s="228"/>
      <c r="T150" s="228"/>
      <c r="U150" s="228"/>
      <c r="W150" s="127"/>
      <c r="X150" s="127"/>
      <c r="Y150" s="127"/>
      <c r="Z150" s="127"/>
      <c r="AA150" s="127"/>
      <c r="AB150" s="127"/>
    </row>
    <row r="151" spans="1:28" s="124" customFormat="1" ht="21" customHeight="1" x14ac:dyDescent="0.3">
      <c r="A151" s="227" t="s">
        <v>61</v>
      </c>
      <c r="B151" s="227"/>
      <c r="C151" s="227"/>
      <c r="D151" s="227"/>
      <c r="E151" s="227"/>
      <c r="F151" s="125"/>
      <c r="G151" s="125"/>
      <c r="H151" s="126"/>
      <c r="I151" s="126"/>
      <c r="J151" s="126"/>
      <c r="K151" s="125"/>
      <c r="L151" s="125"/>
      <c r="M151" s="125"/>
      <c r="N151" s="229" t="str">
        <f>TT!C5</f>
        <v>TRƯỞNG THI HÀNH ÁN DÂN SỰ</v>
      </c>
      <c r="O151" s="229"/>
      <c r="P151" s="229"/>
      <c r="Q151" s="229"/>
      <c r="R151" s="229"/>
      <c r="S151" s="229"/>
      <c r="T151" s="229"/>
      <c r="U151" s="229"/>
      <c r="W151" s="127"/>
      <c r="X151" s="127"/>
      <c r="Y151" s="127"/>
      <c r="Z151" s="127"/>
      <c r="AA151" s="127"/>
      <c r="AB151" s="127"/>
    </row>
    <row r="152" spans="1:28" s="124" customFormat="1" ht="21" customHeight="1" x14ac:dyDescent="0.3">
      <c r="A152" s="128"/>
      <c r="B152" s="129"/>
      <c r="C152" s="126"/>
      <c r="D152" s="125"/>
      <c r="E152" s="125"/>
      <c r="F152" s="125"/>
      <c r="G152" s="125"/>
      <c r="H152" s="126"/>
      <c r="I152" s="126"/>
      <c r="J152" s="126"/>
      <c r="K152" s="125"/>
      <c r="L152" s="125"/>
      <c r="M152" s="125"/>
      <c r="N152" s="125"/>
      <c r="O152" s="125"/>
      <c r="P152" s="125"/>
      <c r="Q152" s="125"/>
      <c r="R152" s="125"/>
      <c r="S152" s="125"/>
      <c r="T152" s="126"/>
      <c r="U152" s="130"/>
      <c r="W152" s="127"/>
      <c r="X152" s="127"/>
      <c r="Y152" s="127"/>
      <c r="Z152" s="127"/>
      <c r="AA152" s="127"/>
      <c r="AB152" s="127"/>
    </row>
    <row r="153" spans="1:28" s="124" customFormat="1" ht="21" customHeight="1" x14ac:dyDescent="0.3">
      <c r="A153" s="128"/>
      <c r="B153" s="129"/>
      <c r="C153" s="126"/>
      <c r="D153" s="125"/>
      <c r="E153" s="125"/>
      <c r="F153" s="125"/>
      <c r="G153" s="125"/>
      <c r="H153" s="126"/>
      <c r="I153" s="126"/>
      <c r="J153" s="126"/>
      <c r="K153" s="125"/>
      <c r="L153" s="125"/>
      <c r="M153" s="125"/>
      <c r="N153" s="125"/>
      <c r="O153" s="125"/>
      <c r="P153" s="125"/>
      <c r="Q153" s="125"/>
      <c r="R153" s="125"/>
      <c r="S153" s="125"/>
      <c r="T153" s="126"/>
      <c r="U153" s="130"/>
      <c r="W153" s="127"/>
      <c r="X153" s="127"/>
      <c r="Y153" s="127"/>
      <c r="Z153" s="127"/>
      <c r="AA153" s="127"/>
      <c r="AB153" s="127"/>
    </row>
    <row r="154" spans="1:28" s="124" customFormat="1" ht="21" customHeight="1" x14ac:dyDescent="0.3">
      <c r="A154" s="128"/>
      <c r="B154" s="129"/>
      <c r="C154" s="126"/>
      <c r="D154" s="125"/>
      <c r="E154" s="125"/>
      <c r="F154" s="125"/>
      <c r="G154" s="125"/>
      <c r="H154" s="126"/>
      <c r="I154" s="126"/>
      <c r="J154" s="126"/>
      <c r="K154" s="125"/>
      <c r="L154" s="125"/>
      <c r="M154" s="125"/>
      <c r="N154" s="125"/>
      <c r="O154" s="125"/>
      <c r="P154" s="125"/>
      <c r="Q154" s="125"/>
      <c r="R154" s="125"/>
      <c r="S154" s="125"/>
      <c r="T154" s="126"/>
      <c r="U154" s="130"/>
      <c r="W154" s="127"/>
      <c r="X154" s="127"/>
      <c r="Y154" s="127"/>
      <c r="Z154" s="127"/>
      <c r="AA154" s="127"/>
      <c r="AB154" s="127"/>
    </row>
    <row r="155" spans="1:28" s="124" customFormat="1" ht="20.25" x14ac:dyDescent="0.3">
      <c r="A155" s="128"/>
      <c r="B155" s="129"/>
      <c r="C155" s="126"/>
      <c r="D155" s="125"/>
      <c r="E155" s="125"/>
      <c r="F155" s="125"/>
      <c r="G155" s="125"/>
      <c r="H155" s="126"/>
      <c r="I155" s="126"/>
      <c r="J155" s="126"/>
      <c r="K155" s="125"/>
      <c r="L155" s="125"/>
      <c r="M155" s="125"/>
      <c r="N155" s="125"/>
      <c r="O155" s="125"/>
      <c r="P155" s="125"/>
      <c r="Q155" s="125"/>
      <c r="R155" s="125"/>
      <c r="S155" s="125"/>
      <c r="T155" s="126"/>
      <c r="U155" s="130"/>
      <c r="W155" s="127"/>
      <c r="X155" s="127"/>
      <c r="Y155" s="127"/>
      <c r="Z155" s="127"/>
      <c r="AA155" s="127"/>
      <c r="AB155" s="127"/>
    </row>
    <row r="156" spans="1:28" s="124" customFormat="1" ht="20.25" x14ac:dyDescent="0.3">
      <c r="A156" s="131"/>
      <c r="B156" s="132"/>
      <c r="C156" s="132"/>
      <c r="D156" s="132"/>
      <c r="E156" s="132"/>
      <c r="F156" s="133"/>
      <c r="G156" s="133"/>
      <c r="H156" s="133"/>
      <c r="I156" s="134"/>
      <c r="J156" s="134"/>
      <c r="K156" s="134"/>
      <c r="L156" s="134"/>
      <c r="M156" s="134"/>
      <c r="N156" s="131"/>
      <c r="O156" s="131"/>
      <c r="P156" s="131"/>
      <c r="Q156" s="131"/>
      <c r="R156" s="131"/>
      <c r="S156" s="131"/>
      <c r="T156" s="131"/>
      <c r="U156" s="131"/>
      <c r="W156" s="127"/>
      <c r="X156" s="127"/>
      <c r="Y156" s="127"/>
      <c r="Z156" s="127"/>
      <c r="AA156" s="127"/>
      <c r="AB156" s="127"/>
    </row>
    <row r="157" spans="1:28" s="124" customFormat="1" ht="20.25" x14ac:dyDescent="0.3">
      <c r="I157" s="134"/>
      <c r="J157" s="134"/>
      <c r="K157" s="134"/>
      <c r="L157" s="134"/>
      <c r="M157" s="134"/>
      <c r="N157" s="134"/>
      <c r="O157" s="134"/>
      <c r="R157" s="134"/>
      <c r="S157" s="134"/>
      <c r="W157" s="127"/>
      <c r="X157" s="127"/>
      <c r="Y157" s="127"/>
      <c r="Z157" s="127"/>
      <c r="AA157" s="127"/>
      <c r="AB157" s="127"/>
    </row>
    <row r="158" spans="1:28" s="124" customFormat="1" ht="20.25" x14ac:dyDescent="0.3">
      <c r="A158" s="224" t="str">
        <f>TT!C6</f>
        <v>Huỳnh Phương Thành</v>
      </c>
      <c r="B158" s="224"/>
      <c r="C158" s="224"/>
      <c r="D158" s="224"/>
      <c r="E158" s="224"/>
      <c r="F158" s="133" t="s">
        <v>2</v>
      </c>
      <c r="G158" s="133"/>
      <c r="H158" s="133"/>
      <c r="I158" s="133"/>
      <c r="J158" s="133"/>
      <c r="K158" s="133"/>
      <c r="L158" s="133"/>
      <c r="M158" s="133"/>
      <c r="N158" s="224" t="str">
        <f>TT!C3</f>
        <v>Bùi Phú Hưng</v>
      </c>
      <c r="O158" s="224"/>
      <c r="P158" s="224"/>
      <c r="Q158" s="224"/>
      <c r="R158" s="224"/>
      <c r="S158" s="224"/>
      <c r="T158" s="224"/>
      <c r="U158" s="224"/>
      <c r="W158" s="135"/>
      <c r="X158" s="135"/>
      <c r="Y158" s="135"/>
      <c r="Z158" s="135"/>
      <c r="AA158" s="135"/>
      <c r="AB158" s="135"/>
    </row>
  </sheetData>
  <sheetProtection formatCells="0" formatColumns="0" formatRows="0" insertRows="0" deleteRows="0"/>
  <mergeCells count="42">
    <mergeCell ref="W2:AB2"/>
    <mergeCell ref="W3:W7"/>
    <mergeCell ref="X3:X7"/>
    <mergeCell ref="Y3:Y7"/>
    <mergeCell ref="Z3:Z7"/>
    <mergeCell ref="AA3:AA7"/>
    <mergeCell ref="AB3:AB7"/>
    <mergeCell ref="A1:D1"/>
    <mergeCell ref="D3:E3"/>
    <mergeCell ref="F3:F7"/>
    <mergeCell ref="G3:G7"/>
    <mergeCell ref="T3:T7"/>
    <mergeCell ref="H3:H7"/>
    <mergeCell ref="P4:P7"/>
    <mergeCell ref="R4:R7"/>
    <mergeCell ref="I4:I7"/>
    <mergeCell ref="J5:J7"/>
    <mergeCell ref="N5:N7"/>
    <mergeCell ref="A3:A7"/>
    <mergeCell ref="C3:C7"/>
    <mergeCell ref="D4:D7"/>
    <mergeCell ref="B3:B7"/>
    <mergeCell ref="I3:S3"/>
    <mergeCell ref="A158:E158"/>
    <mergeCell ref="N158:U158"/>
    <mergeCell ref="A8:B8"/>
    <mergeCell ref="A151:E151"/>
    <mergeCell ref="N150:U150"/>
    <mergeCell ref="N151:U151"/>
    <mergeCell ref="R1:U1"/>
    <mergeCell ref="E1:Q1"/>
    <mergeCell ref="U3:U7"/>
    <mergeCell ref="Q4:Q7"/>
    <mergeCell ref="R2:U2"/>
    <mergeCell ref="E4:E7"/>
    <mergeCell ref="J4:O4"/>
    <mergeCell ref="O5:O7"/>
    <mergeCell ref="K5:M5"/>
    <mergeCell ref="K6:K7"/>
    <mergeCell ref="L6:L7"/>
    <mergeCell ref="M6:M7"/>
    <mergeCell ref="S4:S7"/>
  </mergeCells>
  <phoneticPr fontId="5" type="noConversion"/>
  <pageMargins left="0.15748031496062992" right="0.15748031496062992" top="0.39370078740157483" bottom="0.43307086614173229" header="0.31496062992125984" footer="0.31496062992125984"/>
  <pageSetup paperSize="9" scale="43" fitToHeight="0" orientation="landscape" r:id="rId1"/>
  <rowBreaks count="2" manualBreakCount="2">
    <brk id="90" max="20" man="1"/>
    <brk id="130" max="2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1"/>
  <sheetViews>
    <sheetView zoomScaleNormal="100" zoomScaleSheetLayoutView="115" workbookViewId="0">
      <selection activeCell="C10" sqref="C10:R21"/>
    </sheetView>
  </sheetViews>
  <sheetFormatPr defaultColWidth="9" defaultRowHeight="15" x14ac:dyDescent="0.2"/>
  <cols>
    <col min="1" max="1" width="4.75" style="5" customWidth="1"/>
    <col min="2" max="2" width="32.25" style="5" customWidth="1"/>
    <col min="3" max="3" width="8.375" style="5" customWidth="1"/>
    <col min="4" max="8" width="7.25" style="5" customWidth="1"/>
    <col min="9" max="9" width="8.75" style="5" customWidth="1"/>
    <col min="10" max="10" width="7.25" style="5" customWidth="1"/>
    <col min="11" max="11" width="9.375" style="5" customWidth="1"/>
    <col min="12" max="18" width="9" style="5" customWidth="1"/>
    <col min="19" max="20" width="9" style="5"/>
    <col min="21" max="21" width="11.25" style="5" customWidth="1"/>
    <col min="22" max="16384" width="9" style="5"/>
  </cols>
  <sheetData>
    <row r="1" spans="1:21" s="8" customFormat="1" ht="21.75" customHeight="1" x14ac:dyDescent="0.25">
      <c r="A1" s="235" t="s">
        <v>98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</row>
    <row r="2" spans="1:21" s="8" customFormat="1" ht="21.75" customHeight="1" x14ac:dyDescent="0.25">
      <c r="A2" s="236" t="str">
        <f>TT!E2</f>
        <v>8 tháng / Năm 2026 (Từ ngày 01/10/2025 đến ngày 30/4/2026)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</row>
    <row r="3" spans="1:21" ht="15.75" x14ac:dyDescent="0.25">
      <c r="C3" s="245"/>
      <c r="D3" s="245"/>
      <c r="E3" s="245"/>
      <c r="F3" s="245"/>
      <c r="G3" s="245"/>
      <c r="H3" s="245"/>
      <c r="I3" s="245"/>
      <c r="J3" s="245"/>
      <c r="K3" s="9"/>
      <c r="O3" s="237" t="s">
        <v>103</v>
      </c>
      <c r="P3" s="237"/>
      <c r="Q3" s="237"/>
      <c r="R3" s="237"/>
    </row>
    <row r="4" spans="1:21" ht="15.75" customHeight="1" x14ac:dyDescent="0.2">
      <c r="A4" s="238" t="s">
        <v>99</v>
      </c>
      <c r="B4" s="240" t="s">
        <v>100</v>
      </c>
      <c r="C4" s="240" t="s">
        <v>41</v>
      </c>
      <c r="D4" s="241" t="s">
        <v>102</v>
      </c>
      <c r="E4" s="241"/>
      <c r="F4" s="241"/>
      <c r="G4" s="241"/>
      <c r="H4" s="241"/>
      <c r="I4" s="241"/>
      <c r="J4" s="241"/>
      <c r="K4" s="240" t="s">
        <v>42</v>
      </c>
      <c r="L4" s="242" t="s">
        <v>102</v>
      </c>
      <c r="M4" s="243"/>
      <c r="N4" s="243"/>
      <c r="O4" s="243"/>
      <c r="P4" s="243"/>
      <c r="Q4" s="243"/>
      <c r="R4" s="244"/>
      <c r="S4" s="234" t="s">
        <v>143</v>
      </c>
    </row>
    <row r="5" spans="1:21" ht="76.5" x14ac:dyDescent="0.2">
      <c r="A5" s="239"/>
      <c r="B5" s="240"/>
      <c r="C5" s="240"/>
      <c r="D5" s="10" t="s">
        <v>24</v>
      </c>
      <c r="E5" s="11" t="s">
        <v>26</v>
      </c>
      <c r="F5" s="10" t="s">
        <v>23</v>
      </c>
      <c r="G5" s="10" t="s">
        <v>25</v>
      </c>
      <c r="H5" s="11" t="s">
        <v>22</v>
      </c>
      <c r="I5" s="10" t="s">
        <v>83</v>
      </c>
      <c r="J5" s="10" t="s">
        <v>82</v>
      </c>
      <c r="K5" s="240"/>
      <c r="L5" s="10" t="s">
        <v>24</v>
      </c>
      <c r="M5" s="11" t="s">
        <v>26</v>
      </c>
      <c r="N5" s="10" t="s">
        <v>23</v>
      </c>
      <c r="O5" s="10" t="s">
        <v>25</v>
      </c>
      <c r="P5" s="11" t="s">
        <v>22</v>
      </c>
      <c r="Q5" s="10" t="s">
        <v>83</v>
      </c>
      <c r="R5" s="10" t="s">
        <v>82</v>
      </c>
      <c r="S5" s="234"/>
    </row>
    <row r="6" spans="1:21" ht="15.75" customHeight="1" x14ac:dyDescent="0.2">
      <c r="A6" s="12"/>
      <c r="B6" s="12" t="s">
        <v>3</v>
      </c>
      <c r="C6" s="13">
        <v>1</v>
      </c>
      <c r="D6" s="14">
        <v>2</v>
      </c>
      <c r="E6" s="13">
        <v>3</v>
      </c>
      <c r="F6" s="14">
        <v>4</v>
      </c>
      <c r="G6" s="13">
        <v>5</v>
      </c>
      <c r="H6" s="14">
        <v>6</v>
      </c>
      <c r="I6" s="13">
        <v>7</v>
      </c>
      <c r="J6" s="14">
        <v>8</v>
      </c>
      <c r="K6" s="13">
        <v>9</v>
      </c>
      <c r="L6" s="14">
        <v>10</v>
      </c>
      <c r="M6" s="13">
        <v>11</v>
      </c>
      <c r="N6" s="14">
        <v>12</v>
      </c>
      <c r="O6" s="13">
        <v>13</v>
      </c>
      <c r="P6" s="14">
        <v>14</v>
      </c>
      <c r="Q6" s="13">
        <v>15</v>
      </c>
      <c r="R6" s="14">
        <v>16</v>
      </c>
      <c r="S6" s="103">
        <v>17</v>
      </c>
    </row>
    <row r="7" spans="1:21" x14ac:dyDescent="0.2">
      <c r="A7" s="28"/>
      <c r="B7" s="29" t="s">
        <v>6</v>
      </c>
      <c r="C7" s="29">
        <f>C8+C9</f>
        <v>6776</v>
      </c>
      <c r="D7" s="29">
        <f t="shared" ref="D7:S7" si="0">D8+D9</f>
        <v>221</v>
      </c>
      <c r="E7" s="29">
        <f t="shared" si="0"/>
        <v>0</v>
      </c>
      <c r="F7" s="29">
        <f t="shared" si="0"/>
        <v>202</v>
      </c>
      <c r="G7" s="29">
        <f t="shared" si="0"/>
        <v>1053</v>
      </c>
      <c r="H7" s="29">
        <f t="shared" si="0"/>
        <v>3046</v>
      </c>
      <c r="I7" s="29">
        <f t="shared" si="0"/>
        <v>23</v>
      </c>
      <c r="J7" s="29">
        <f t="shared" si="0"/>
        <v>2231</v>
      </c>
      <c r="K7" s="29">
        <f t="shared" si="0"/>
        <v>10729</v>
      </c>
      <c r="L7" s="29">
        <f t="shared" si="0"/>
        <v>600</v>
      </c>
      <c r="M7" s="29">
        <f t="shared" si="0"/>
        <v>0</v>
      </c>
      <c r="N7" s="29">
        <f t="shared" si="0"/>
        <v>1071</v>
      </c>
      <c r="O7" s="29">
        <f t="shared" si="0"/>
        <v>54</v>
      </c>
      <c r="P7" s="29">
        <f t="shared" si="0"/>
        <v>8369</v>
      </c>
      <c r="Q7" s="29">
        <f t="shared" si="0"/>
        <v>3</v>
      </c>
      <c r="R7" s="29">
        <f t="shared" si="0"/>
        <v>632</v>
      </c>
      <c r="S7" s="29">
        <f t="shared" si="0"/>
        <v>17505</v>
      </c>
      <c r="T7" s="107" t="str">
        <f>IF(AND(S7=C7+K7,C7=SUM(D7:J7),K7=SUM(L7:R7)),"Đúng","Sai")</f>
        <v>Đúng</v>
      </c>
      <c r="U7" s="152">
        <f>S7-K7-C7</f>
        <v>0</v>
      </c>
    </row>
    <row r="8" spans="1:21" s="69" customFormat="1" ht="16.5" customHeight="1" x14ac:dyDescent="0.25">
      <c r="A8" s="141" t="s">
        <v>0</v>
      </c>
      <c r="B8" s="142" t="s">
        <v>227</v>
      </c>
      <c r="C8" s="143">
        <v>76</v>
      </c>
      <c r="D8" s="144">
        <v>38</v>
      </c>
      <c r="E8" s="16">
        <v>0</v>
      </c>
      <c r="F8" s="37">
        <v>0</v>
      </c>
      <c r="G8" s="144">
        <v>0</v>
      </c>
      <c r="H8" s="144">
        <v>17</v>
      </c>
      <c r="I8" s="37">
        <v>0</v>
      </c>
      <c r="J8" s="144">
        <v>21</v>
      </c>
      <c r="K8" s="145">
        <v>391</v>
      </c>
      <c r="L8" s="146">
        <v>179</v>
      </c>
      <c r="M8" s="146">
        <v>0</v>
      </c>
      <c r="N8" s="146">
        <v>1</v>
      </c>
      <c r="O8" s="146">
        <v>0</v>
      </c>
      <c r="P8" s="146">
        <v>133</v>
      </c>
      <c r="Q8" s="146">
        <v>0</v>
      </c>
      <c r="R8" s="146">
        <v>78</v>
      </c>
      <c r="S8" s="104">
        <f>C8+K8</f>
        <v>467</v>
      </c>
      <c r="T8" s="107" t="str">
        <f>IF(AND(S8=C8+K8,C8=SUM(D8:J8),K8=SUM(L8:R8)),"Đúng","Sai")</f>
        <v>Đúng</v>
      </c>
    </row>
    <row r="9" spans="1:21" x14ac:dyDescent="0.2">
      <c r="A9" s="32" t="s">
        <v>1</v>
      </c>
      <c r="B9" s="33" t="s">
        <v>356</v>
      </c>
      <c r="C9" s="30">
        <f>SUM(C10:C21)</f>
        <v>6700</v>
      </c>
      <c r="D9" s="30">
        <f t="shared" ref="D9:S9" si="1">SUM(D10:D21)</f>
        <v>183</v>
      </c>
      <c r="E9" s="30">
        <f t="shared" si="1"/>
        <v>0</v>
      </c>
      <c r="F9" s="30">
        <f t="shared" si="1"/>
        <v>202</v>
      </c>
      <c r="G9" s="30">
        <f t="shared" si="1"/>
        <v>1053</v>
      </c>
      <c r="H9" s="30">
        <f t="shared" si="1"/>
        <v>3029</v>
      </c>
      <c r="I9" s="30">
        <f t="shared" si="1"/>
        <v>23</v>
      </c>
      <c r="J9" s="30">
        <f t="shared" si="1"/>
        <v>2210</v>
      </c>
      <c r="K9" s="30">
        <f t="shared" si="1"/>
        <v>10338</v>
      </c>
      <c r="L9" s="30">
        <f t="shared" si="1"/>
        <v>421</v>
      </c>
      <c r="M9" s="30">
        <f t="shared" si="1"/>
        <v>0</v>
      </c>
      <c r="N9" s="30">
        <f t="shared" si="1"/>
        <v>1070</v>
      </c>
      <c r="O9" s="30">
        <f t="shared" si="1"/>
        <v>54</v>
      </c>
      <c r="P9" s="30">
        <f t="shared" si="1"/>
        <v>8236</v>
      </c>
      <c r="Q9" s="30">
        <f t="shared" si="1"/>
        <v>3</v>
      </c>
      <c r="R9" s="30">
        <f t="shared" si="1"/>
        <v>554</v>
      </c>
      <c r="S9" s="30">
        <f t="shared" si="1"/>
        <v>17038</v>
      </c>
      <c r="T9" s="107" t="str">
        <f t="shared" ref="T9:T21" si="2">IF(AND(S9=C9+K9,C9=SUM(D9:J9),K9=SUM(L9:R9)),"Đúng","Sai")</f>
        <v>Đúng</v>
      </c>
    </row>
    <row r="10" spans="1:21" x14ac:dyDescent="0.2">
      <c r="A10" s="6" t="s">
        <v>7</v>
      </c>
      <c r="B10" s="7" t="s">
        <v>229</v>
      </c>
      <c r="C10" s="30">
        <v>427</v>
      </c>
      <c r="D10" s="15">
        <v>21</v>
      </c>
      <c r="E10" s="16">
        <v>0</v>
      </c>
      <c r="F10" s="17">
        <v>13</v>
      </c>
      <c r="G10" s="15">
        <v>0</v>
      </c>
      <c r="H10" s="15">
        <v>256</v>
      </c>
      <c r="I10" s="17">
        <v>1</v>
      </c>
      <c r="J10" s="15">
        <v>136</v>
      </c>
      <c r="K10" s="31">
        <v>949</v>
      </c>
      <c r="L10" s="18">
        <v>61</v>
      </c>
      <c r="M10" s="18">
        <v>0</v>
      </c>
      <c r="N10" s="18">
        <v>102</v>
      </c>
      <c r="O10" s="18">
        <v>3</v>
      </c>
      <c r="P10" s="18">
        <v>750</v>
      </c>
      <c r="Q10" s="18">
        <v>1</v>
      </c>
      <c r="R10" s="18">
        <v>32</v>
      </c>
      <c r="S10" s="104">
        <f>C10+K10</f>
        <v>1376</v>
      </c>
      <c r="T10" s="107" t="str">
        <f t="shared" si="2"/>
        <v>Đúng</v>
      </c>
    </row>
    <row r="11" spans="1:21" x14ac:dyDescent="0.2">
      <c r="A11" s="6" t="s">
        <v>8</v>
      </c>
      <c r="B11" s="7" t="s">
        <v>230</v>
      </c>
      <c r="C11" s="30">
        <v>435</v>
      </c>
      <c r="D11" s="15">
        <v>11</v>
      </c>
      <c r="E11" s="16">
        <v>0</v>
      </c>
      <c r="F11" s="17">
        <v>12</v>
      </c>
      <c r="G11" s="15">
        <v>0</v>
      </c>
      <c r="H11" s="15">
        <v>304</v>
      </c>
      <c r="I11" s="17">
        <v>9</v>
      </c>
      <c r="J11" s="15">
        <v>99</v>
      </c>
      <c r="K11" s="31">
        <v>972</v>
      </c>
      <c r="L11" s="18">
        <v>21</v>
      </c>
      <c r="M11" s="18">
        <v>0</v>
      </c>
      <c r="N11" s="18">
        <v>50</v>
      </c>
      <c r="O11" s="18">
        <v>0</v>
      </c>
      <c r="P11" s="18">
        <v>870</v>
      </c>
      <c r="Q11" s="18">
        <v>1</v>
      </c>
      <c r="R11" s="18">
        <v>30</v>
      </c>
      <c r="S11" s="104">
        <f t="shared" ref="S11:S21" si="3">C11+K11</f>
        <v>1407</v>
      </c>
      <c r="T11" s="107" t="str">
        <f t="shared" si="2"/>
        <v>Đúng</v>
      </c>
    </row>
    <row r="12" spans="1:21" x14ac:dyDescent="0.2">
      <c r="A12" s="6" t="s">
        <v>13</v>
      </c>
      <c r="B12" s="7" t="s">
        <v>231</v>
      </c>
      <c r="C12" s="30">
        <v>480</v>
      </c>
      <c r="D12" s="15">
        <v>32</v>
      </c>
      <c r="E12" s="16">
        <v>0</v>
      </c>
      <c r="F12" s="17">
        <v>25</v>
      </c>
      <c r="G12" s="15">
        <v>3</v>
      </c>
      <c r="H12" s="15">
        <v>244</v>
      </c>
      <c r="I12" s="17">
        <v>1</v>
      </c>
      <c r="J12" s="15">
        <v>175</v>
      </c>
      <c r="K12" s="31">
        <v>1007</v>
      </c>
      <c r="L12" s="18">
        <v>71</v>
      </c>
      <c r="M12" s="18">
        <v>0</v>
      </c>
      <c r="N12" s="18">
        <v>243</v>
      </c>
      <c r="O12" s="18">
        <v>11</v>
      </c>
      <c r="P12" s="18">
        <v>627</v>
      </c>
      <c r="Q12" s="18">
        <v>0</v>
      </c>
      <c r="R12" s="18">
        <v>55</v>
      </c>
      <c r="S12" s="104">
        <f t="shared" si="3"/>
        <v>1487</v>
      </c>
      <c r="T12" s="107" t="str">
        <f t="shared" si="2"/>
        <v>Đúng</v>
      </c>
    </row>
    <row r="13" spans="1:21" x14ac:dyDescent="0.2">
      <c r="A13" s="6" t="s">
        <v>14</v>
      </c>
      <c r="B13" s="7" t="s">
        <v>232</v>
      </c>
      <c r="C13" s="30">
        <v>384</v>
      </c>
      <c r="D13" s="15">
        <v>28</v>
      </c>
      <c r="E13" s="16">
        <v>0</v>
      </c>
      <c r="F13" s="17">
        <v>40</v>
      </c>
      <c r="G13" s="15">
        <v>2</v>
      </c>
      <c r="H13" s="15">
        <v>194</v>
      </c>
      <c r="I13" s="17">
        <v>0</v>
      </c>
      <c r="J13" s="15">
        <v>120</v>
      </c>
      <c r="K13" s="31">
        <v>801</v>
      </c>
      <c r="L13" s="18">
        <v>60</v>
      </c>
      <c r="M13" s="18">
        <v>0</v>
      </c>
      <c r="N13" s="18">
        <v>98</v>
      </c>
      <c r="O13" s="18">
        <v>7</v>
      </c>
      <c r="P13" s="18">
        <v>600</v>
      </c>
      <c r="Q13" s="18">
        <v>0</v>
      </c>
      <c r="R13" s="18">
        <v>36</v>
      </c>
      <c r="S13" s="104">
        <f t="shared" si="3"/>
        <v>1185</v>
      </c>
      <c r="T13" s="107" t="str">
        <f t="shared" si="2"/>
        <v>Đúng</v>
      </c>
    </row>
    <row r="14" spans="1:21" x14ac:dyDescent="0.2">
      <c r="A14" s="6" t="s">
        <v>15</v>
      </c>
      <c r="B14" s="7" t="s">
        <v>233</v>
      </c>
      <c r="C14" s="30">
        <v>198</v>
      </c>
      <c r="D14" s="15">
        <v>2</v>
      </c>
      <c r="E14" s="16">
        <v>0</v>
      </c>
      <c r="F14" s="17">
        <v>1</v>
      </c>
      <c r="G14" s="15">
        <v>0</v>
      </c>
      <c r="H14" s="15">
        <v>150</v>
      </c>
      <c r="I14" s="17">
        <v>1</v>
      </c>
      <c r="J14" s="15">
        <v>44</v>
      </c>
      <c r="K14" s="31">
        <v>436</v>
      </c>
      <c r="L14" s="18">
        <v>18</v>
      </c>
      <c r="M14" s="18">
        <v>0</v>
      </c>
      <c r="N14" s="18">
        <v>93</v>
      </c>
      <c r="O14" s="18">
        <v>0</v>
      </c>
      <c r="P14" s="18">
        <v>287</v>
      </c>
      <c r="Q14" s="18">
        <v>0</v>
      </c>
      <c r="R14" s="18">
        <v>38</v>
      </c>
      <c r="S14" s="104">
        <f t="shared" si="3"/>
        <v>634</v>
      </c>
      <c r="T14" s="107" t="str">
        <f t="shared" si="2"/>
        <v>Đúng</v>
      </c>
    </row>
    <row r="15" spans="1:21" x14ac:dyDescent="0.2">
      <c r="A15" s="6" t="s">
        <v>16</v>
      </c>
      <c r="B15" s="7" t="s">
        <v>234</v>
      </c>
      <c r="C15" s="30">
        <v>194</v>
      </c>
      <c r="D15" s="15">
        <v>16</v>
      </c>
      <c r="E15" s="16">
        <v>0</v>
      </c>
      <c r="F15" s="17">
        <v>4</v>
      </c>
      <c r="G15" s="15">
        <v>0</v>
      </c>
      <c r="H15" s="15">
        <v>87</v>
      </c>
      <c r="I15" s="17">
        <v>0</v>
      </c>
      <c r="J15" s="15">
        <v>87</v>
      </c>
      <c r="K15" s="31">
        <v>322</v>
      </c>
      <c r="L15" s="18">
        <v>32</v>
      </c>
      <c r="M15" s="18">
        <v>0</v>
      </c>
      <c r="N15" s="18">
        <v>42</v>
      </c>
      <c r="O15" s="18">
        <v>1</v>
      </c>
      <c r="P15" s="18">
        <v>228</v>
      </c>
      <c r="Q15" s="18">
        <v>0</v>
      </c>
      <c r="R15" s="18">
        <v>19</v>
      </c>
      <c r="S15" s="104">
        <f t="shared" si="3"/>
        <v>516</v>
      </c>
      <c r="T15" s="107" t="str">
        <f t="shared" si="2"/>
        <v>Đúng</v>
      </c>
    </row>
    <row r="16" spans="1:21" x14ac:dyDescent="0.2">
      <c r="A16" s="6" t="s">
        <v>17</v>
      </c>
      <c r="B16" s="7" t="s">
        <v>235</v>
      </c>
      <c r="C16" s="30">
        <v>1278</v>
      </c>
      <c r="D16" s="15">
        <v>1</v>
      </c>
      <c r="E16" s="16">
        <v>0</v>
      </c>
      <c r="F16" s="17">
        <v>3</v>
      </c>
      <c r="G16" s="15">
        <v>1046</v>
      </c>
      <c r="H16" s="15">
        <v>136</v>
      </c>
      <c r="I16" s="17">
        <v>0</v>
      </c>
      <c r="J16" s="15">
        <v>92</v>
      </c>
      <c r="K16" s="31">
        <v>531</v>
      </c>
      <c r="L16" s="18">
        <v>17</v>
      </c>
      <c r="M16" s="18">
        <v>0</v>
      </c>
      <c r="N16" s="18">
        <v>42</v>
      </c>
      <c r="O16" s="18">
        <v>29</v>
      </c>
      <c r="P16" s="18">
        <v>406</v>
      </c>
      <c r="Q16" s="18">
        <v>0</v>
      </c>
      <c r="R16" s="18">
        <v>37</v>
      </c>
      <c r="S16" s="104">
        <f t="shared" si="3"/>
        <v>1809</v>
      </c>
      <c r="T16" s="107" t="str">
        <f t="shared" si="2"/>
        <v>Đúng</v>
      </c>
    </row>
    <row r="17" spans="1:20" x14ac:dyDescent="0.2">
      <c r="A17" s="6" t="s">
        <v>18</v>
      </c>
      <c r="B17" s="7" t="s">
        <v>236</v>
      </c>
      <c r="C17" s="30">
        <v>333</v>
      </c>
      <c r="D17" s="15">
        <v>9</v>
      </c>
      <c r="E17" s="16">
        <v>0</v>
      </c>
      <c r="F17" s="17">
        <v>1</v>
      </c>
      <c r="G17" s="15">
        <v>0</v>
      </c>
      <c r="H17" s="15">
        <v>230</v>
      </c>
      <c r="I17" s="17">
        <v>7</v>
      </c>
      <c r="J17" s="15">
        <v>86</v>
      </c>
      <c r="K17" s="31">
        <v>672</v>
      </c>
      <c r="L17" s="18">
        <v>24</v>
      </c>
      <c r="M17" s="18">
        <v>0</v>
      </c>
      <c r="N17" s="18">
        <v>23</v>
      </c>
      <c r="O17" s="18">
        <v>0</v>
      </c>
      <c r="P17" s="18">
        <v>598</v>
      </c>
      <c r="Q17" s="18">
        <v>0</v>
      </c>
      <c r="R17" s="18">
        <v>27</v>
      </c>
      <c r="S17" s="104">
        <f t="shared" si="3"/>
        <v>1005</v>
      </c>
      <c r="T17" s="107" t="str">
        <f t="shared" si="2"/>
        <v>Đúng</v>
      </c>
    </row>
    <row r="18" spans="1:20" x14ac:dyDescent="0.2">
      <c r="A18" s="6" t="s">
        <v>19</v>
      </c>
      <c r="B18" s="7" t="s">
        <v>237</v>
      </c>
      <c r="C18" s="30">
        <v>253</v>
      </c>
      <c r="D18" s="15">
        <v>3</v>
      </c>
      <c r="E18" s="16">
        <v>0</v>
      </c>
      <c r="F18" s="17">
        <v>6</v>
      </c>
      <c r="G18" s="15">
        <v>0</v>
      </c>
      <c r="H18" s="15">
        <v>179</v>
      </c>
      <c r="I18" s="17">
        <v>2</v>
      </c>
      <c r="J18" s="15">
        <v>63</v>
      </c>
      <c r="K18" s="31">
        <v>723</v>
      </c>
      <c r="L18" s="18">
        <v>15</v>
      </c>
      <c r="M18" s="18">
        <v>0</v>
      </c>
      <c r="N18" s="18">
        <v>44</v>
      </c>
      <c r="O18" s="18">
        <v>0</v>
      </c>
      <c r="P18" s="18">
        <v>640</v>
      </c>
      <c r="Q18" s="18">
        <v>0</v>
      </c>
      <c r="R18" s="18">
        <v>24</v>
      </c>
      <c r="S18" s="104">
        <f t="shared" si="3"/>
        <v>976</v>
      </c>
      <c r="T18" s="107" t="str">
        <f t="shared" si="2"/>
        <v>Đúng</v>
      </c>
    </row>
    <row r="19" spans="1:20" x14ac:dyDescent="0.2">
      <c r="A19" s="6" t="s">
        <v>20</v>
      </c>
      <c r="B19" s="7" t="s">
        <v>238</v>
      </c>
      <c r="C19" s="30">
        <v>837</v>
      </c>
      <c r="D19" s="15">
        <v>28</v>
      </c>
      <c r="E19" s="16">
        <v>0</v>
      </c>
      <c r="F19" s="17">
        <v>21</v>
      </c>
      <c r="G19" s="15">
        <v>1</v>
      </c>
      <c r="H19" s="15">
        <v>433</v>
      </c>
      <c r="I19" s="17">
        <v>0</v>
      </c>
      <c r="J19" s="15">
        <v>354</v>
      </c>
      <c r="K19" s="31">
        <v>1216</v>
      </c>
      <c r="L19" s="18">
        <v>67</v>
      </c>
      <c r="M19" s="18">
        <v>0</v>
      </c>
      <c r="N19" s="18">
        <v>57</v>
      </c>
      <c r="O19" s="18">
        <v>2</v>
      </c>
      <c r="P19" s="18">
        <v>1016</v>
      </c>
      <c r="Q19" s="18">
        <v>0</v>
      </c>
      <c r="R19" s="18">
        <v>74</v>
      </c>
      <c r="S19" s="104">
        <f t="shared" si="3"/>
        <v>2053</v>
      </c>
      <c r="T19" s="107" t="str">
        <f t="shared" si="2"/>
        <v>Đúng</v>
      </c>
    </row>
    <row r="20" spans="1:20" x14ac:dyDescent="0.2">
      <c r="A20" s="6" t="s">
        <v>21</v>
      </c>
      <c r="B20" s="7" t="s">
        <v>239</v>
      </c>
      <c r="C20" s="30">
        <v>1176</v>
      </c>
      <c r="D20" s="15">
        <v>17</v>
      </c>
      <c r="E20" s="16">
        <v>0</v>
      </c>
      <c r="F20" s="17">
        <v>35</v>
      </c>
      <c r="G20" s="15">
        <v>0</v>
      </c>
      <c r="H20" s="15">
        <v>555</v>
      </c>
      <c r="I20" s="17">
        <v>2</v>
      </c>
      <c r="J20" s="15">
        <v>567</v>
      </c>
      <c r="K20" s="31">
        <v>1607</v>
      </c>
      <c r="L20" s="18">
        <v>15</v>
      </c>
      <c r="M20" s="18">
        <v>0</v>
      </c>
      <c r="N20" s="18">
        <v>145</v>
      </c>
      <c r="O20" s="18">
        <v>0</v>
      </c>
      <c r="P20" s="18">
        <v>1320</v>
      </c>
      <c r="Q20" s="18">
        <v>1</v>
      </c>
      <c r="R20" s="18">
        <v>126</v>
      </c>
      <c r="S20" s="104">
        <f t="shared" si="3"/>
        <v>2783</v>
      </c>
      <c r="T20" s="107" t="str">
        <f t="shared" si="2"/>
        <v>Đúng</v>
      </c>
    </row>
    <row r="21" spans="1:20" x14ac:dyDescent="0.2">
      <c r="A21" s="6" t="s">
        <v>45</v>
      </c>
      <c r="B21" s="7" t="s">
        <v>240</v>
      </c>
      <c r="C21" s="30">
        <v>705</v>
      </c>
      <c r="D21" s="15">
        <v>15</v>
      </c>
      <c r="E21" s="16">
        <v>0</v>
      </c>
      <c r="F21" s="17">
        <v>41</v>
      </c>
      <c r="G21" s="15">
        <v>1</v>
      </c>
      <c r="H21" s="15">
        <v>261</v>
      </c>
      <c r="I21" s="17">
        <v>0</v>
      </c>
      <c r="J21" s="15">
        <v>387</v>
      </c>
      <c r="K21" s="31">
        <v>1102</v>
      </c>
      <c r="L21" s="18">
        <v>20</v>
      </c>
      <c r="M21" s="18">
        <v>0</v>
      </c>
      <c r="N21" s="18">
        <v>131</v>
      </c>
      <c r="O21" s="18">
        <v>1</v>
      </c>
      <c r="P21" s="18">
        <v>894</v>
      </c>
      <c r="Q21" s="18">
        <v>0</v>
      </c>
      <c r="R21" s="18">
        <v>56</v>
      </c>
      <c r="S21" s="104">
        <f t="shared" si="3"/>
        <v>1807</v>
      </c>
      <c r="T21" s="107" t="str">
        <f t="shared" si="2"/>
        <v>Đúng</v>
      </c>
    </row>
  </sheetData>
  <sheetProtection formatCells="0" formatColumns="0" formatRows="0" insertColumns="0" insertRows="0"/>
  <mergeCells count="11">
    <mergeCell ref="S4:S5"/>
    <mergeCell ref="A1:R1"/>
    <mergeCell ref="A2:R2"/>
    <mergeCell ref="O3:R3"/>
    <mergeCell ref="A4:A5"/>
    <mergeCell ref="B4:B5"/>
    <mergeCell ref="C4:C5"/>
    <mergeCell ref="D4:J4"/>
    <mergeCell ref="K4:K5"/>
    <mergeCell ref="L4:R4"/>
    <mergeCell ref="C3:J3"/>
  </mergeCells>
  <phoneticPr fontId="5" type="noConversion"/>
  <printOptions horizontalCentered="1"/>
  <pageMargins left="0.39370078740157483" right="0.35433070866141736" top="0.43307086614173229" bottom="0.47244094488188981" header="0.31496062992125984" footer="0.31496062992125984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5"/>
  <sheetViews>
    <sheetView zoomScaleNormal="100" zoomScaleSheetLayoutView="100" workbookViewId="0">
      <selection activeCell="G27" sqref="G27"/>
    </sheetView>
  </sheetViews>
  <sheetFormatPr defaultColWidth="9" defaultRowHeight="15" x14ac:dyDescent="0.2"/>
  <cols>
    <col min="1" max="1" width="3.5" style="5" customWidth="1"/>
    <col min="2" max="2" width="33.5" style="5" customWidth="1"/>
    <col min="3" max="3" width="11.375" style="5" customWidth="1"/>
    <col min="4" max="4" width="9" style="5" customWidth="1"/>
    <col min="5" max="5" width="7.25" style="5" customWidth="1"/>
    <col min="6" max="6" width="9.75" style="5" customWidth="1"/>
    <col min="7" max="7" width="7.25" style="5" customWidth="1"/>
    <col min="8" max="8" width="9.375" style="5" customWidth="1"/>
    <col min="9" max="9" width="8.75" style="5" customWidth="1"/>
    <col min="10" max="10" width="9.625" style="5" customWidth="1"/>
    <col min="11" max="11" width="10.625" style="5" customWidth="1"/>
    <col min="12" max="12" width="10.25" style="5" customWidth="1"/>
    <col min="13" max="13" width="7.25" style="5" customWidth="1"/>
    <col min="14" max="16" width="10.25" style="5" customWidth="1"/>
    <col min="17" max="17" width="11.125" style="5" customWidth="1"/>
    <col min="18" max="18" width="10.25" style="5" customWidth="1"/>
    <col min="19" max="19" width="11.625" style="5" customWidth="1"/>
    <col min="20" max="16384" width="9" style="5"/>
  </cols>
  <sheetData>
    <row r="1" spans="1:20" s="8" customFormat="1" ht="21.75" customHeight="1" x14ac:dyDescent="0.25">
      <c r="A1" s="235" t="s">
        <v>104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</row>
    <row r="2" spans="1:20" s="8" customFormat="1" ht="21.75" customHeight="1" x14ac:dyDescent="0.25">
      <c r="A2" s="236" t="str">
        <f>TT!E2</f>
        <v>8 tháng / Năm 2026 (Từ ngày 01/10/2025 đến ngày 30/4/2026)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</row>
    <row r="3" spans="1:20" ht="15.75" x14ac:dyDescent="0.25">
      <c r="C3" s="245"/>
      <c r="D3" s="245"/>
      <c r="E3" s="245"/>
      <c r="F3" s="245"/>
      <c r="G3" s="245"/>
      <c r="H3" s="245"/>
      <c r="I3" s="245"/>
      <c r="J3" s="245"/>
      <c r="K3" s="24"/>
      <c r="O3" s="247" t="s">
        <v>101</v>
      </c>
      <c r="P3" s="247"/>
      <c r="Q3" s="247"/>
      <c r="R3" s="247"/>
    </row>
    <row r="4" spans="1:20" ht="15.75" customHeight="1" x14ac:dyDescent="0.2">
      <c r="A4" s="207" t="s">
        <v>99</v>
      </c>
      <c r="B4" s="230" t="s">
        <v>100</v>
      </c>
      <c r="C4" s="230" t="s">
        <v>105</v>
      </c>
      <c r="D4" s="241" t="s">
        <v>102</v>
      </c>
      <c r="E4" s="241"/>
      <c r="F4" s="241"/>
      <c r="G4" s="241"/>
      <c r="H4" s="241"/>
      <c r="I4" s="241"/>
      <c r="J4" s="241"/>
      <c r="K4" s="230" t="s">
        <v>106</v>
      </c>
      <c r="L4" s="241" t="s">
        <v>102</v>
      </c>
      <c r="M4" s="241"/>
      <c r="N4" s="241"/>
      <c r="O4" s="241"/>
      <c r="P4" s="241"/>
      <c r="Q4" s="241"/>
      <c r="R4" s="241"/>
      <c r="S4" s="246" t="s">
        <v>143</v>
      </c>
      <c r="T4" s="90"/>
    </row>
    <row r="5" spans="1:20" ht="88.5" customHeight="1" x14ac:dyDescent="0.2">
      <c r="A5" s="209"/>
      <c r="B5" s="230"/>
      <c r="C5" s="230"/>
      <c r="D5" s="10" t="s">
        <v>24</v>
      </c>
      <c r="E5" s="10" t="s">
        <v>26</v>
      </c>
      <c r="F5" s="10" t="s">
        <v>23</v>
      </c>
      <c r="G5" s="10" t="s">
        <v>25</v>
      </c>
      <c r="H5" s="10" t="s">
        <v>22</v>
      </c>
      <c r="I5" s="10" t="s">
        <v>83</v>
      </c>
      <c r="J5" s="10" t="s">
        <v>82</v>
      </c>
      <c r="K5" s="230"/>
      <c r="L5" s="10" t="s">
        <v>24</v>
      </c>
      <c r="M5" s="10" t="s">
        <v>26</v>
      </c>
      <c r="N5" s="10" t="s">
        <v>23</v>
      </c>
      <c r="O5" s="10" t="s">
        <v>25</v>
      </c>
      <c r="P5" s="10" t="s">
        <v>22</v>
      </c>
      <c r="Q5" s="10" t="s">
        <v>83</v>
      </c>
      <c r="R5" s="10" t="s">
        <v>82</v>
      </c>
      <c r="S5" s="246"/>
      <c r="T5" s="90"/>
    </row>
    <row r="6" spans="1:20" ht="15.75" customHeight="1" x14ac:dyDescent="0.2">
      <c r="A6" s="21"/>
      <c r="B6" s="21" t="s">
        <v>3</v>
      </c>
      <c r="C6" s="25">
        <v>1</v>
      </c>
      <c r="D6" s="26">
        <v>2</v>
      </c>
      <c r="E6" s="25">
        <v>3</v>
      </c>
      <c r="F6" s="26">
        <v>4</v>
      </c>
      <c r="G6" s="25">
        <v>5</v>
      </c>
      <c r="H6" s="26">
        <v>6</v>
      </c>
      <c r="I6" s="25">
        <v>7</v>
      </c>
      <c r="J6" s="26">
        <v>8</v>
      </c>
      <c r="K6" s="25">
        <v>9</v>
      </c>
      <c r="L6" s="26">
        <v>10</v>
      </c>
      <c r="M6" s="25">
        <v>11</v>
      </c>
      <c r="N6" s="26">
        <v>12</v>
      </c>
      <c r="O6" s="25">
        <v>13</v>
      </c>
      <c r="P6" s="26">
        <v>14</v>
      </c>
      <c r="Q6" s="25">
        <v>15</v>
      </c>
      <c r="R6" s="26">
        <v>16</v>
      </c>
      <c r="S6" s="105">
        <v>17</v>
      </c>
      <c r="T6" s="90"/>
    </row>
    <row r="7" spans="1:20" s="69" customFormat="1" x14ac:dyDescent="0.25">
      <c r="A7" s="34"/>
      <c r="B7" s="35" t="s">
        <v>6</v>
      </c>
      <c r="C7" s="36">
        <f>C8+C9</f>
        <v>162076583.82499999</v>
      </c>
      <c r="D7" s="36">
        <f t="shared" ref="D7:R7" si="0">D8+D9</f>
        <v>8093763</v>
      </c>
      <c r="E7" s="36">
        <f t="shared" si="0"/>
        <v>0</v>
      </c>
      <c r="F7" s="36">
        <f t="shared" si="0"/>
        <v>1999823</v>
      </c>
      <c r="G7" s="36">
        <f t="shared" si="0"/>
        <v>328090</v>
      </c>
      <c r="H7" s="36">
        <f t="shared" si="0"/>
        <v>37593496.155000001</v>
      </c>
      <c r="I7" s="36">
        <f t="shared" si="0"/>
        <v>1988639</v>
      </c>
      <c r="J7" s="36">
        <f t="shared" si="0"/>
        <v>112072772.67</v>
      </c>
      <c r="K7" s="36">
        <f t="shared" si="0"/>
        <v>2851015877.9969997</v>
      </c>
      <c r="L7" s="36">
        <f t="shared" si="0"/>
        <v>662251542.68000007</v>
      </c>
      <c r="M7" s="36">
        <f t="shared" si="0"/>
        <v>0</v>
      </c>
      <c r="N7" s="36">
        <f t="shared" si="0"/>
        <v>52477739</v>
      </c>
      <c r="O7" s="36">
        <f t="shared" si="0"/>
        <v>2586210</v>
      </c>
      <c r="P7" s="36">
        <f t="shared" si="0"/>
        <v>1859418640.244</v>
      </c>
      <c r="Q7" s="36">
        <f t="shared" si="0"/>
        <v>78063987</v>
      </c>
      <c r="R7" s="36">
        <f t="shared" si="0"/>
        <v>196217759.07300001</v>
      </c>
      <c r="S7" s="106">
        <f>C7+K7</f>
        <v>3013092461.8219995</v>
      </c>
      <c r="T7" s="107" t="str">
        <f>IF(AND(S7=C7+K7,C7=SUM(D7:J7),K7=SUM(L7:R7)),"Đúng","Sai")</f>
        <v>Đúng</v>
      </c>
    </row>
    <row r="8" spans="1:20" s="69" customFormat="1" x14ac:dyDescent="0.25">
      <c r="A8" s="38" t="s">
        <v>0</v>
      </c>
      <c r="B8" s="39" t="s">
        <v>227</v>
      </c>
      <c r="C8" s="147">
        <v>3315435</v>
      </c>
      <c r="D8" s="146">
        <v>2022911</v>
      </c>
      <c r="E8" s="19">
        <v>0</v>
      </c>
      <c r="F8" s="148">
        <v>0</v>
      </c>
      <c r="G8" s="146">
        <v>0</v>
      </c>
      <c r="H8" s="146">
        <v>564121</v>
      </c>
      <c r="I8" s="148">
        <v>0</v>
      </c>
      <c r="J8" s="146">
        <v>728403</v>
      </c>
      <c r="K8" s="145">
        <v>405304581.07300001</v>
      </c>
      <c r="L8" s="146">
        <v>193995381</v>
      </c>
      <c r="M8" s="146">
        <v>0</v>
      </c>
      <c r="N8" s="146">
        <v>47500</v>
      </c>
      <c r="O8" s="146">
        <v>0</v>
      </c>
      <c r="P8" s="146">
        <v>117259382</v>
      </c>
      <c r="Q8" s="146">
        <v>0</v>
      </c>
      <c r="R8" s="146">
        <v>94002318.072999999</v>
      </c>
      <c r="S8" s="106">
        <f>C8+K8</f>
        <v>408620016.07300001</v>
      </c>
      <c r="T8" s="108" t="str">
        <f t="shared" ref="T8:T21" si="1">IF(AND(S8=C8+K8,C8=SUM(D8:J8),K8=SUM(L8:R8)),"Đúng","Sai")</f>
        <v>Đúng</v>
      </c>
    </row>
    <row r="9" spans="1:20" s="69" customFormat="1" x14ac:dyDescent="0.25">
      <c r="A9" s="40" t="s">
        <v>1</v>
      </c>
      <c r="B9" s="41" t="s">
        <v>356</v>
      </c>
      <c r="C9" s="145">
        <f>SUM(C10:C21)</f>
        <v>158761148.82499999</v>
      </c>
      <c r="D9" s="145">
        <f t="shared" ref="D9:R9" si="2">SUM(D10:D21)</f>
        <v>6070852</v>
      </c>
      <c r="E9" s="145">
        <f t="shared" si="2"/>
        <v>0</v>
      </c>
      <c r="F9" s="145">
        <f t="shared" si="2"/>
        <v>1999823</v>
      </c>
      <c r="G9" s="145">
        <f t="shared" si="2"/>
        <v>328090</v>
      </c>
      <c r="H9" s="145">
        <f t="shared" si="2"/>
        <v>37029375.155000001</v>
      </c>
      <c r="I9" s="145">
        <f t="shared" si="2"/>
        <v>1988639</v>
      </c>
      <c r="J9" s="145">
        <f t="shared" si="2"/>
        <v>111344369.67</v>
      </c>
      <c r="K9" s="145">
        <f t="shared" si="2"/>
        <v>2445711296.9239998</v>
      </c>
      <c r="L9" s="145">
        <f t="shared" si="2"/>
        <v>468256161.68000001</v>
      </c>
      <c r="M9" s="145">
        <f t="shared" si="2"/>
        <v>0</v>
      </c>
      <c r="N9" s="145">
        <f t="shared" si="2"/>
        <v>52430239</v>
      </c>
      <c r="O9" s="145">
        <f t="shared" si="2"/>
        <v>2586210</v>
      </c>
      <c r="P9" s="145">
        <f t="shared" si="2"/>
        <v>1742159258.244</v>
      </c>
      <c r="Q9" s="145">
        <f t="shared" si="2"/>
        <v>78063987</v>
      </c>
      <c r="R9" s="145">
        <f t="shared" si="2"/>
        <v>102215441</v>
      </c>
      <c r="S9" s="106">
        <f t="shared" ref="S9:S21" si="3">C9+K9</f>
        <v>2604472445.7489996</v>
      </c>
      <c r="T9" s="109" t="str">
        <f t="shared" si="1"/>
        <v>Đúng</v>
      </c>
    </row>
    <row r="10" spans="1:20" s="69" customFormat="1" x14ac:dyDescent="0.25">
      <c r="A10" s="42" t="s">
        <v>7</v>
      </c>
      <c r="B10" s="43" t="s">
        <v>229</v>
      </c>
      <c r="C10" s="147">
        <v>7976132</v>
      </c>
      <c r="D10" s="146">
        <v>846521</v>
      </c>
      <c r="E10" s="19">
        <v>0</v>
      </c>
      <c r="F10" s="148">
        <v>118585</v>
      </c>
      <c r="G10" s="146">
        <v>0</v>
      </c>
      <c r="H10" s="146">
        <v>3042103</v>
      </c>
      <c r="I10" s="148">
        <v>186485</v>
      </c>
      <c r="J10" s="146">
        <v>3782438</v>
      </c>
      <c r="K10" s="145">
        <v>365978357</v>
      </c>
      <c r="L10" s="146">
        <v>90701580</v>
      </c>
      <c r="M10" s="146">
        <v>0</v>
      </c>
      <c r="N10" s="146">
        <v>2424125</v>
      </c>
      <c r="O10" s="146">
        <v>96176</v>
      </c>
      <c r="P10" s="146">
        <v>183174831</v>
      </c>
      <c r="Q10" s="146">
        <v>77752240</v>
      </c>
      <c r="R10" s="146">
        <v>11829405</v>
      </c>
      <c r="S10" s="106">
        <f t="shared" si="3"/>
        <v>373954489</v>
      </c>
      <c r="T10" s="108" t="str">
        <f t="shared" si="1"/>
        <v>Đúng</v>
      </c>
    </row>
    <row r="11" spans="1:20" s="69" customFormat="1" x14ac:dyDescent="0.25">
      <c r="A11" s="42" t="s">
        <v>8</v>
      </c>
      <c r="B11" s="43" t="s">
        <v>230</v>
      </c>
      <c r="C11" s="147">
        <v>5980016</v>
      </c>
      <c r="D11" s="146">
        <v>472324</v>
      </c>
      <c r="E11" s="19">
        <v>0</v>
      </c>
      <c r="F11" s="148">
        <v>53291</v>
      </c>
      <c r="G11" s="146">
        <v>0</v>
      </c>
      <c r="H11" s="146">
        <v>2591074</v>
      </c>
      <c r="I11" s="148">
        <v>819320</v>
      </c>
      <c r="J11" s="146">
        <v>2044007</v>
      </c>
      <c r="K11" s="145">
        <v>203852504</v>
      </c>
      <c r="L11" s="146">
        <v>27610338</v>
      </c>
      <c r="M11" s="146">
        <v>0</v>
      </c>
      <c r="N11" s="146">
        <v>1634470</v>
      </c>
      <c r="O11" s="146">
        <v>0</v>
      </c>
      <c r="P11" s="146">
        <v>170282390</v>
      </c>
      <c r="Q11" s="146">
        <v>151025</v>
      </c>
      <c r="R11" s="146">
        <v>4174281</v>
      </c>
      <c r="S11" s="106">
        <f t="shared" si="3"/>
        <v>209832520</v>
      </c>
      <c r="T11" s="108" t="str">
        <f t="shared" si="1"/>
        <v>Đúng</v>
      </c>
    </row>
    <row r="12" spans="1:20" s="69" customFormat="1" x14ac:dyDescent="0.25">
      <c r="A12" s="42" t="s">
        <v>13</v>
      </c>
      <c r="B12" s="43" t="s">
        <v>231</v>
      </c>
      <c r="C12" s="147">
        <v>8282431</v>
      </c>
      <c r="D12" s="146">
        <v>1063648</v>
      </c>
      <c r="E12" s="19">
        <v>0</v>
      </c>
      <c r="F12" s="148">
        <v>246773</v>
      </c>
      <c r="G12" s="146">
        <v>8246</v>
      </c>
      <c r="H12" s="146">
        <v>3230409</v>
      </c>
      <c r="I12" s="148">
        <v>365500</v>
      </c>
      <c r="J12" s="146">
        <v>3367855</v>
      </c>
      <c r="K12" s="145">
        <v>129866496</v>
      </c>
      <c r="L12" s="146">
        <v>40513246</v>
      </c>
      <c r="M12" s="146">
        <v>0</v>
      </c>
      <c r="N12" s="146">
        <v>5214552</v>
      </c>
      <c r="O12" s="146">
        <v>1575593</v>
      </c>
      <c r="P12" s="146">
        <v>79741557</v>
      </c>
      <c r="Q12" s="146">
        <v>0</v>
      </c>
      <c r="R12" s="146">
        <v>2821548</v>
      </c>
      <c r="S12" s="106">
        <f t="shared" si="3"/>
        <v>138148927</v>
      </c>
      <c r="T12" s="108" t="str">
        <f t="shared" si="1"/>
        <v>Đúng</v>
      </c>
    </row>
    <row r="13" spans="1:20" s="69" customFormat="1" x14ac:dyDescent="0.25">
      <c r="A13" s="42" t="s">
        <v>14</v>
      </c>
      <c r="B13" s="43" t="s">
        <v>232</v>
      </c>
      <c r="C13" s="147">
        <v>7036124</v>
      </c>
      <c r="D13" s="146">
        <v>881640</v>
      </c>
      <c r="E13" s="19">
        <v>0</v>
      </c>
      <c r="F13" s="148">
        <v>385982</v>
      </c>
      <c r="G13" s="146">
        <v>4845</v>
      </c>
      <c r="H13" s="146">
        <v>3236707</v>
      </c>
      <c r="I13" s="148">
        <v>0</v>
      </c>
      <c r="J13" s="146">
        <v>2526950</v>
      </c>
      <c r="K13" s="145">
        <v>178417068</v>
      </c>
      <c r="L13" s="146">
        <v>51323400</v>
      </c>
      <c r="M13" s="146">
        <v>0</v>
      </c>
      <c r="N13" s="146">
        <v>5786823</v>
      </c>
      <c r="O13" s="146">
        <v>653403</v>
      </c>
      <c r="P13" s="146">
        <v>116930833</v>
      </c>
      <c r="Q13" s="146">
        <v>0</v>
      </c>
      <c r="R13" s="146">
        <v>3722609</v>
      </c>
      <c r="S13" s="106">
        <f t="shared" si="3"/>
        <v>185453192</v>
      </c>
      <c r="T13" s="108" t="str">
        <f t="shared" si="1"/>
        <v>Đúng</v>
      </c>
    </row>
    <row r="14" spans="1:20" s="69" customFormat="1" x14ac:dyDescent="0.25">
      <c r="A14" s="42" t="s">
        <v>15</v>
      </c>
      <c r="B14" s="43" t="s">
        <v>233</v>
      </c>
      <c r="C14" s="147">
        <v>4025206</v>
      </c>
      <c r="D14" s="146">
        <v>58712</v>
      </c>
      <c r="E14" s="19">
        <v>0</v>
      </c>
      <c r="F14" s="148">
        <v>56000</v>
      </c>
      <c r="G14" s="146">
        <v>0</v>
      </c>
      <c r="H14" s="146">
        <v>2234812</v>
      </c>
      <c r="I14" s="148">
        <v>26250</v>
      </c>
      <c r="J14" s="146">
        <v>1649432</v>
      </c>
      <c r="K14" s="145">
        <v>85012465</v>
      </c>
      <c r="L14" s="146">
        <v>9078413</v>
      </c>
      <c r="M14" s="146">
        <v>0</v>
      </c>
      <c r="N14" s="146">
        <v>2333360</v>
      </c>
      <c r="O14" s="146">
        <v>0</v>
      </c>
      <c r="P14" s="146">
        <v>68248048</v>
      </c>
      <c r="Q14" s="146">
        <v>0</v>
      </c>
      <c r="R14" s="146">
        <v>5352644</v>
      </c>
      <c r="S14" s="106">
        <f t="shared" si="3"/>
        <v>89037671</v>
      </c>
      <c r="T14" s="108" t="str">
        <f t="shared" si="1"/>
        <v>Đúng</v>
      </c>
    </row>
    <row r="15" spans="1:20" s="69" customFormat="1" x14ac:dyDescent="0.25">
      <c r="A15" s="42" t="s">
        <v>16</v>
      </c>
      <c r="B15" s="43" t="s">
        <v>234</v>
      </c>
      <c r="C15" s="147">
        <v>3689517</v>
      </c>
      <c r="D15" s="146">
        <v>685919</v>
      </c>
      <c r="E15" s="19">
        <v>0</v>
      </c>
      <c r="F15" s="148">
        <v>49714</v>
      </c>
      <c r="G15" s="146">
        <v>0</v>
      </c>
      <c r="H15" s="146">
        <v>1240270</v>
      </c>
      <c r="I15" s="148">
        <v>0</v>
      </c>
      <c r="J15" s="146">
        <v>1713614</v>
      </c>
      <c r="K15" s="145">
        <v>60126549</v>
      </c>
      <c r="L15" s="146">
        <v>24753079</v>
      </c>
      <c r="M15" s="146">
        <v>0</v>
      </c>
      <c r="N15" s="146">
        <v>349518</v>
      </c>
      <c r="O15" s="146">
        <v>7992</v>
      </c>
      <c r="P15" s="146">
        <v>32866236</v>
      </c>
      <c r="Q15" s="146">
        <v>0</v>
      </c>
      <c r="R15" s="146">
        <v>2149724</v>
      </c>
      <c r="S15" s="106">
        <f t="shared" si="3"/>
        <v>63816066</v>
      </c>
      <c r="T15" s="108" t="str">
        <f t="shared" si="1"/>
        <v>Đúng</v>
      </c>
    </row>
    <row r="16" spans="1:20" s="69" customFormat="1" x14ac:dyDescent="0.25">
      <c r="A16" s="42" t="s">
        <v>17</v>
      </c>
      <c r="B16" s="43" t="s">
        <v>235</v>
      </c>
      <c r="C16" s="147">
        <v>5655174</v>
      </c>
      <c r="D16" s="146">
        <v>43336</v>
      </c>
      <c r="E16" s="19">
        <v>0</v>
      </c>
      <c r="F16" s="148">
        <v>68800</v>
      </c>
      <c r="G16" s="146">
        <v>313800</v>
      </c>
      <c r="H16" s="146">
        <v>3698295</v>
      </c>
      <c r="I16" s="148">
        <v>0</v>
      </c>
      <c r="J16" s="146">
        <v>1530943</v>
      </c>
      <c r="K16" s="145">
        <v>162329494</v>
      </c>
      <c r="L16" s="146">
        <v>47875188</v>
      </c>
      <c r="M16" s="146">
        <v>0</v>
      </c>
      <c r="N16" s="146">
        <v>23291127</v>
      </c>
      <c r="O16" s="146">
        <v>193009</v>
      </c>
      <c r="P16" s="146">
        <v>67612984</v>
      </c>
      <c r="Q16" s="146">
        <v>0</v>
      </c>
      <c r="R16" s="146">
        <v>23357186</v>
      </c>
      <c r="S16" s="106">
        <f t="shared" si="3"/>
        <v>167984668</v>
      </c>
      <c r="T16" s="108" t="str">
        <f t="shared" si="1"/>
        <v>Đúng</v>
      </c>
    </row>
    <row r="17" spans="1:20" s="69" customFormat="1" x14ac:dyDescent="0.25">
      <c r="A17" s="42" t="s">
        <v>18</v>
      </c>
      <c r="B17" s="43" t="s">
        <v>236</v>
      </c>
      <c r="C17" s="147">
        <v>6054296</v>
      </c>
      <c r="D17" s="146">
        <v>303676</v>
      </c>
      <c r="E17" s="19">
        <v>0</v>
      </c>
      <c r="F17" s="148">
        <v>126169</v>
      </c>
      <c r="G17" s="146">
        <v>0</v>
      </c>
      <c r="H17" s="146">
        <v>1932066</v>
      </c>
      <c r="I17" s="148">
        <v>398584</v>
      </c>
      <c r="J17" s="146">
        <v>3293801</v>
      </c>
      <c r="K17" s="145">
        <v>176480481</v>
      </c>
      <c r="L17" s="146">
        <v>68139317</v>
      </c>
      <c r="M17" s="146">
        <v>0</v>
      </c>
      <c r="N17" s="146">
        <v>1109428</v>
      </c>
      <c r="O17" s="146">
        <v>0</v>
      </c>
      <c r="P17" s="146">
        <v>102059072</v>
      </c>
      <c r="Q17" s="146">
        <v>0</v>
      </c>
      <c r="R17" s="146">
        <v>5172664</v>
      </c>
      <c r="S17" s="106">
        <f t="shared" si="3"/>
        <v>182534777</v>
      </c>
      <c r="T17" s="108" t="str">
        <f t="shared" si="1"/>
        <v>Đúng</v>
      </c>
    </row>
    <row r="18" spans="1:20" s="69" customFormat="1" x14ac:dyDescent="0.25">
      <c r="A18" s="42" t="s">
        <v>19</v>
      </c>
      <c r="B18" s="43" t="s">
        <v>237</v>
      </c>
      <c r="C18" s="147">
        <v>5153458.08</v>
      </c>
      <c r="D18" s="146">
        <v>50486</v>
      </c>
      <c r="E18" s="19">
        <v>0</v>
      </c>
      <c r="F18" s="148">
        <v>24757</v>
      </c>
      <c r="G18" s="146">
        <v>0</v>
      </c>
      <c r="H18" s="146">
        <v>2013881.51</v>
      </c>
      <c r="I18" s="148">
        <v>169000</v>
      </c>
      <c r="J18" s="146">
        <v>2895333.5700000003</v>
      </c>
      <c r="K18" s="145">
        <v>112472210.68000001</v>
      </c>
      <c r="L18" s="146">
        <v>6263908.6799999997</v>
      </c>
      <c r="M18" s="146">
        <v>0</v>
      </c>
      <c r="N18" s="146">
        <v>1034969</v>
      </c>
      <c r="O18" s="146">
        <v>0</v>
      </c>
      <c r="P18" s="146">
        <v>101832383</v>
      </c>
      <c r="Q18" s="146">
        <v>0</v>
      </c>
      <c r="R18" s="146">
        <v>3340950</v>
      </c>
      <c r="S18" s="106">
        <f t="shared" si="3"/>
        <v>117625668.76000001</v>
      </c>
      <c r="T18" s="108" t="str">
        <f t="shared" si="1"/>
        <v>Đúng</v>
      </c>
    </row>
    <row r="19" spans="1:20" s="69" customFormat="1" x14ac:dyDescent="0.25">
      <c r="A19" s="42" t="s">
        <v>20</v>
      </c>
      <c r="B19" s="43" t="s">
        <v>238</v>
      </c>
      <c r="C19" s="147">
        <v>46548201.744999997</v>
      </c>
      <c r="D19" s="146">
        <v>995291</v>
      </c>
      <c r="E19" s="19">
        <v>0</v>
      </c>
      <c r="F19" s="148">
        <v>200011</v>
      </c>
      <c r="G19" s="146">
        <v>585</v>
      </c>
      <c r="H19" s="146">
        <v>5239864.6449999996</v>
      </c>
      <c r="I19" s="148">
        <v>0</v>
      </c>
      <c r="J19" s="146">
        <v>40112450.100000001</v>
      </c>
      <c r="K19" s="145">
        <v>439711776.24400002</v>
      </c>
      <c r="L19" s="146">
        <v>36744140</v>
      </c>
      <c r="M19" s="146">
        <v>0</v>
      </c>
      <c r="N19" s="146">
        <v>2959695</v>
      </c>
      <c r="O19" s="146">
        <v>39570</v>
      </c>
      <c r="P19" s="146">
        <v>394772390.24400002</v>
      </c>
      <c r="Q19" s="146">
        <v>0</v>
      </c>
      <c r="R19" s="146">
        <v>5195981</v>
      </c>
      <c r="S19" s="106">
        <f t="shared" si="3"/>
        <v>486259977.98900002</v>
      </c>
      <c r="T19" s="108" t="str">
        <f t="shared" si="1"/>
        <v>Đúng</v>
      </c>
    </row>
    <row r="20" spans="1:20" s="69" customFormat="1" x14ac:dyDescent="0.25">
      <c r="A20" s="42" t="s">
        <v>21</v>
      </c>
      <c r="B20" s="43" t="s">
        <v>239</v>
      </c>
      <c r="C20" s="147">
        <v>44091156</v>
      </c>
      <c r="D20" s="146">
        <v>380592</v>
      </c>
      <c r="E20" s="19">
        <v>0</v>
      </c>
      <c r="F20" s="148">
        <v>250968</v>
      </c>
      <c r="G20" s="146">
        <v>0</v>
      </c>
      <c r="H20" s="146">
        <v>5574434</v>
      </c>
      <c r="I20" s="148">
        <v>23500</v>
      </c>
      <c r="J20" s="146">
        <v>37861662</v>
      </c>
      <c r="K20" s="145">
        <v>378562153</v>
      </c>
      <c r="L20" s="146">
        <v>52135789</v>
      </c>
      <c r="M20" s="146">
        <v>0</v>
      </c>
      <c r="N20" s="146">
        <v>3313531</v>
      </c>
      <c r="O20" s="146">
        <v>0</v>
      </c>
      <c r="P20" s="146">
        <v>292816205</v>
      </c>
      <c r="Q20" s="146">
        <v>160722</v>
      </c>
      <c r="R20" s="146">
        <v>30135906</v>
      </c>
      <c r="S20" s="106">
        <f t="shared" si="3"/>
        <v>422653309</v>
      </c>
      <c r="T20" s="108" t="str">
        <f t="shared" si="1"/>
        <v>Đúng</v>
      </c>
    </row>
    <row r="21" spans="1:20" s="69" customFormat="1" x14ac:dyDescent="0.25">
      <c r="A21" s="42" t="s">
        <v>45</v>
      </c>
      <c r="B21" s="43" t="s">
        <v>240</v>
      </c>
      <c r="C21" s="147">
        <v>14269437</v>
      </c>
      <c r="D21" s="146">
        <v>288707</v>
      </c>
      <c r="E21" s="19">
        <v>0</v>
      </c>
      <c r="F21" s="148">
        <v>418773</v>
      </c>
      <c r="G21" s="146">
        <v>614</v>
      </c>
      <c r="H21" s="146">
        <v>2995459</v>
      </c>
      <c r="I21" s="148">
        <v>0</v>
      </c>
      <c r="J21" s="146">
        <v>10565884</v>
      </c>
      <c r="K21" s="145">
        <v>152901743</v>
      </c>
      <c r="L21" s="146">
        <v>13117763</v>
      </c>
      <c r="M21" s="146">
        <v>0</v>
      </c>
      <c r="N21" s="146">
        <v>2978641</v>
      </c>
      <c r="O21" s="146">
        <v>20467</v>
      </c>
      <c r="P21" s="146">
        <v>131822329</v>
      </c>
      <c r="Q21" s="146">
        <v>0</v>
      </c>
      <c r="R21" s="146">
        <v>4962543</v>
      </c>
      <c r="S21" s="106">
        <f t="shared" si="3"/>
        <v>167171180</v>
      </c>
      <c r="T21" s="108" t="str">
        <f t="shared" si="1"/>
        <v>Đúng</v>
      </c>
    </row>
    <row r="25" spans="1:20" x14ac:dyDescent="0.2">
      <c r="D25" s="9"/>
    </row>
  </sheetData>
  <sheetProtection formatCells="0" formatColumns="0" formatRows="0" insertColumns="0" insertRows="0"/>
  <mergeCells count="11">
    <mergeCell ref="S4:S5"/>
    <mergeCell ref="A1:R1"/>
    <mergeCell ref="A2:R2"/>
    <mergeCell ref="O3:R3"/>
    <mergeCell ref="A4:A5"/>
    <mergeCell ref="B4:B5"/>
    <mergeCell ref="C4:C5"/>
    <mergeCell ref="D4:J4"/>
    <mergeCell ref="K4:K5"/>
    <mergeCell ref="L4:R4"/>
    <mergeCell ref="C3:J3"/>
  </mergeCells>
  <phoneticPr fontId="5" type="noConversion"/>
  <pageMargins left="0.4" right="0.36" top="0.45" bottom="0.49" header="0.31496062992125984" footer="0.31496062992125984"/>
  <pageSetup paperSize="9" scale="70" orientation="landscape" r:id="rId1"/>
  <colBreaks count="1" manualBreakCount="1">
    <brk id="1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11B8C60-BEDB-4B3A-9781-FB207F0A88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6533C2-B572-4FC6-A925-D4AF85EF53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9100B85-D319-4C03-B929-AF96AC6D3C95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TT</vt:lpstr>
      <vt:lpstr>04</vt:lpstr>
      <vt:lpstr>05</vt:lpstr>
      <vt:lpstr>PLViecChuaDieuKien</vt:lpstr>
      <vt:lpstr>PLTienChuaDieuKien</vt:lpstr>
      <vt:lpstr>'04'!Print_Area</vt:lpstr>
      <vt:lpstr>'05'!Print_Area</vt:lpstr>
      <vt:lpstr>PLTienChuaDieuKien!Print_Area</vt:lpstr>
      <vt:lpstr>PLViecChuaDieuKien!Print_Area</vt:lpstr>
      <vt:lpstr>TT!Print_Area</vt:lpstr>
      <vt:lpstr>'05'!Print_Titles</vt:lpstr>
      <vt:lpstr>PLTienChuaDieuKien!Print_Titles</vt:lpstr>
      <vt:lpstr>PLViecChuaDieuKien!Print_Titles</vt:lpstr>
    </vt:vector>
  </TitlesOfParts>
  <Company>456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USER</cp:lastModifiedBy>
  <cp:lastPrinted>2026-05-08T04:13:16Z</cp:lastPrinted>
  <dcterms:created xsi:type="dcterms:W3CDTF">2004-03-07T02:36:29Z</dcterms:created>
  <dcterms:modified xsi:type="dcterms:W3CDTF">2026-05-28T07:08:51Z</dcterms:modified>
</cp:coreProperties>
</file>