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720"/>
  </bookViews>
  <sheets>
    <sheet name="Viec" sheetId="1" r:id="rId1"/>
    <sheet name="Tien" sheetId="2" r:id="rId2"/>
  </sheets>
  <externalReferences>
    <externalReference r:id="rId3"/>
    <externalReference r:id="rId4"/>
  </externalReferences>
  <definedNames>
    <definedName name="_xlnm.Print_Area" localSheetId="1">Tien!$A$1:$U$32</definedName>
    <definedName name="_xlnm.Print_Area" localSheetId="0">Viec!$A$1:$T$35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2" l="1"/>
  <c r="N25" i="2"/>
  <c r="A25" i="2" s="1"/>
  <c r="E2" i="2"/>
  <c r="Y3" i="2" s="1"/>
  <c r="E2" i="1"/>
  <c r="X3" i="1" s="1"/>
  <c r="X18" i="1" s="1"/>
  <c r="N32" i="2"/>
  <c r="T23" i="2"/>
  <c r="AA23" i="2" s="1"/>
  <c r="S23" i="2"/>
  <c r="R23" i="2"/>
  <c r="Q23" i="2"/>
  <c r="P23" i="2"/>
  <c r="O23" i="2"/>
  <c r="N23" i="2"/>
  <c r="M23" i="2"/>
  <c r="L23" i="2"/>
  <c r="K23" i="2"/>
  <c r="J23" i="2"/>
  <c r="I23" i="2"/>
  <c r="V23" i="2" s="1"/>
  <c r="H23" i="2"/>
  <c r="G23" i="2"/>
  <c r="F23" i="2"/>
  <c r="E23" i="2"/>
  <c r="D23" i="2"/>
  <c r="C23" i="2"/>
  <c r="T22" i="2"/>
  <c r="AA22" i="2" s="1"/>
  <c r="S22" i="2"/>
  <c r="R22" i="2"/>
  <c r="Q22" i="2"/>
  <c r="P22" i="2"/>
  <c r="O22" i="2"/>
  <c r="N22" i="2"/>
  <c r="M22" i="2"/>
  <c r="L22" i="2"/>
  <c r="K22" i="2"/>
  <c r="J22" i="2"/>
  <c r="I22" i="2"/>
  <c r="V22" i="2" s="1"/>
  <c r="H22" i="2"/>
  <c r="G22" i="2"/>
  <c r="F22" i="2"/>
  <c r="E22" i="2"/>
  <c r="D22" i="2"/>
  <c r="C22" i="2"/>
  <c r="T21" i="2"/>
  <c r="AA21" i="2" s="1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S18" i="2"/>
  <c r="R18" i="2"/>
  <c r="Q18" i="2"/>
  <c r="P18" i="2"/>
  <c r="O18" i="2"/>
  <c r="N18" i="2"/>
  <c r="T18" i="2" s="1"/>
  <c r="AA18" i="2" s="1"/>
  <c r="M18" i="2"/>
  <c r="L18" i="2"/>
  <c r="K18" i="2"/>
  <c r="J18" i="2"/>
  <c r="I18" i="2"/>
  <c r="H18" i="2"/>
  <c r="G18" i="2"/>
  <c r="F18" i="2"/>
  <c r="E18" i="2"/>
  <c r="D18" i="2"/>
  <c r="C18" i="2"/>
  <c r="S17" i="2"/>
  <c r="R17" i="2"/>
  <c r="Q17" i="2"/>
  <c r="P17" i="2"/>
  <c r="O17" i="2"/>
  <c r="N17" i="2"/>
  <c r="T17" i="2" s="1"/>
  <c r="AA17" i="2" s="1"/>
  <c r="M17" i="2"/>
  <c r="L17" i="2"/>
  <c r="K17" i="2"/>
  <c r="J17" i="2"/>
  <c r="I17" i="2"/>
  <c r="H17" i="2"/>
  <c r="G17" i="2"/>
  <c r="F17" i="2"/>
  <c r="E17" i="2"/>
  <c r="D17" i="2"/>
  <c r="C17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U15" i="2"/>
  <c r="S15" i="2"/>
  <c r="R15" i="2"/>
  <c r="Q15" i="2"/>
  <c r="P15" i="2"/>
  <c r="O15" i="2"/>
  <c r="N15" i="2"/>
  <c r="M15" i="2"/>
  <c r="L15" i="2"/>
  <c r="K15" i="2"/>
  <c r="J15" i="2"/>
  <c r="I15" i="2"/>
  <c r="V15" i="2" s="1"/>
  <c r="H15" i="2"/>
  <c r="G15" i="2"/>
  <c r="F15" i="2"/>
  <c r="E15" i="2"/>
  <c r="D15" i="2"/>
  <c r="C15" i="2"/>
  <c r="S14" i="2"/>
  <c r="R14" i="2"/>
  <c r="Q14" i="2"/>
  <c r="P14" i="2"/>
  <c r="O14" i="2"/>
  <c r="N14" i="2"/>
  <c r="M14" i="2"/>
  <c r="L14" i="2"/>
  <c r="K14" i="2"/>
  <c r="J14" i="2"/>
  <c r="U14" i="2" s="1"/>
  <c r="I14" i="2"/>
  <c r="V14" i="2" s="1"/>
  <c r="H14" i="2"/>
  <c r="G14" i="2"/>
  <c r="F14" i="2"/>
  <c r="E14" i="2"/>
  <c r="D14" i="2"/>
  <c r="C14" i="2"/>
  <c r="S13" i="2"/>
  <c r="R13" i="2"/>
  <c r="Q13" i="2"/>
  <c r="P13" i="2"/>
  <c r="O13" i="2"/>
  <c r="N13" i="2"/>
  <c r="T13" i="2" s="1"/>
  <c r="AA13" i="2" s="1"/>
  <c r="M13" i="2"/>
  <c r="L13" i="2"/>
  <c r="K13" i="2"/>
  <c r="J13" i="2"/>
  <c r="I13" i="2"/>
  <c r="H13" i="2"/>
  <c r="G13" i="2"/>
  <c r="F13" i="2"/>
  <c r="E13" i="2"/>
  <c r="D13" i="2"/>
  <c r="C13" i="2"/>
  <c r="S12" i="2"/>
  <c r="R12" i="2"/>
  <c r="Q12" i="2"/>
  <c r="P12" i="2"/>
  <c r="O12" i="2"/>
  <c r="N12" i="2"/>
  <c r="T12" i="2" s="1"/>
  <c r="AA12" i="2" s="1"/>
  <c r="M12" i="2"/>
  <c r="L12" i="2"/>
  <c r="K12" i="2"/>
  <c r="J12" i="2"/>
  <c r="I12" i="2"/>
  <c r="V12" i="2" s="1"/>
  <c r="H12" i="2"/>
  <c r="G12" i="2"/>
  <c r="F12" i="2"/>
  <c r="E12" i="2"/>
  <c r="D12" i="2"/>
  <c r="C12" i="2"/>
  <c r="V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Q38" i="1"/>
  <c r="A25" i="1"/>
  <c r="S23" i="1"/>
  <c r="R23" i="1"/>
  <c r="Q23" i="1"/>
  <c r="P23" i="1"/>
  <c r="O23" i="1"/>
  <c r="N23" i="1"/>
  <c r="M23" i="1"/>
  <c r="L23" i="1"/>
  <c r="K23" i="1"/>
  <c r="J23" i="1"/>
  <c r="T23" i="1" s="1"/>
  <c r="I23" i="1"/>
  <c r="U23" i="1" s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U21" i="1"/>
  <c r="S21" i="1"/>
  <c r="R21" i="1"/>
  <c r="Q21" i="1"/>
  <c r="P21" i="1"/>
  <c r="O21" i="1"/>
  <c r="N21" i="1"/>
  <c r="M21" i="1"/>
  <c r="L21" i="1"/>
  <c r="K21" i="1"/>
  <c r="J21" i="1"/>
  <c r="T21" i="1" s="1"/>
  <c r="I21" i="1"/>
  <c r="H21" i="1"/>
  <c r="G21" i="1"/>
  <c r="F21" i="1"/>
  <c r="E21" i="1"/>
  <c r="D21" i="1"/>
  <c r="C21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U14" i="1" s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T12" i="1" s="1"/>
  <c r="I12" i="1"/>
  <c r="U12" i="1" s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L10" i="1" s="1"/>
  <c r="K11" i="1"/>
  <c r="J11" i="1"/>
  <c r="I11" i="1"/>
  <c r="H11" i="1"/>
  <c r="G11" i="1"/>
  <c r="F11" i="1"/>
  <c r="E11" i="1"/>
  <c r="D11" i="1"/>
  <c r="C11" i="1"/>
  <c r="T20" i="2" l="1"/>
  <c r="AA20" i="2" s="1"/>
  <c r="T19" i="2"/>
  <c r="AA19" i="2" s="1"/>
  <c r="U18" i="2"/>
  <c r="Y18" i="2" s="1"/>
  <c r="V18" i="2"/>
  <c r="U19" i="2"/>
  <c r="Y19" i="2" s="1"/>
  <c r="V19" i="2"/>
  <c r="E10" i="2"/>
  <c r="D10" i="2"/>
  <c r="T11" i="2"/>
  <c r="AA11" i="2" s="1"/>
  <c r="AA10" i="2" s="1"/>
  <c r="U11" i="2"/>
  <c r="Y11" i="2" s="1"/>
  <c r="G10" i="2"/>
  <c r="U23" i="2"/>
  <c r="Z23" i="2" s="1"/>
  <c r="U22" i="2"/>
  <c r="Z22" i="2" s="1"/>
  <c r="M10" i="2"/>
  <c r="F10" i="2"/>
  <c r="S10" i="2"/>
  <c r="U17" i="2"/>
  <c r="V16" i="2"/>
  <c r="U16" i="2"/>
  <c r="O10" i="2"/>
  <c r="Q10" i="2"/>
  <c r="I10" i="2"/>
  <c r="U13" i="2"/>
  <c r="Y13" i="2" s="1"/>
  <c r="V20" i="2"/>
  <c r="U20" i="2"/>
  <c r="P10" i="2"/>
  <c r="K10" i="2"/>
  <c r="T14" i="2"/>
  <c r="AA14" i="2" s="1"/>
  <c r="T15" i="2"/>
  <c r="AA15" i="2" s="1"/>
  <c r="R10" i="2"/>
  <c r="C10" i="2"/>
  <c r="T16" i="2"/>
  <c r="AA16" i="2" s="1"/>
  <c r="U12" i="2"/>
  <c r="Y12" i="2" s="1"/>
  <c r="L10" i="2"/>
  <c r="T13" i="1"/>
  <c r="H10" i="1"/>
  <c r="U22" i="1"/>
  <c r="K10" i="1"/>
  <c r="T22" i="1"/>
  <c r="N10" i="1"/>
  <c r="O10" i="1"/>
  <c r="P10" i="1"/>
  <c r="S10" i="1"/>
  <c r="J10" i="1"/>
  <c r="U19" i="1"/>
  <c r="T19" i="1"/>
  <c r="E10" i="1"/>
  <c r="U13" i="1"/>
  <c r="G10" i="1"/>
  <c r="U11" i="1"/>
  <c r="Q10" i="1"/>
  <c r="R10" i="1"/>
  <c r="U16" i="1"/>
  <c r="T16" i="1"/>
  <c r="F10" i="1"/>
  <c r="M10" i="1"/>
  <c r="C10" i="1"/>
  <c r="Y14" i="2"/>
  <c r="Y23" i="2"/>
  <c r="Y17" i="2"/>
  <c r="Y16" i="2"/>
  <c r="Y20" i="2"/>
  <c r="Y22" i="2"/>
  <c r="X10" i="2"/>
  <c r="X17" i="2"/>
  <c r="X13" i="2"/>
  <c r="X11" i="2"/>
  <c r="X19" i="2"/>
  <c r="X15" i="2"/>
  <c r="Z15" i="2" s="1"/>
  <c r="X20" i="2"/>
  <c r="X16" i="2"/>
  <c r="X12" i="2"/>
  <c r="X21" i="2"/>
  <c r="X18" i="2"/>
  <c r="X23" i="2"/>
  <c r="X22" i="2"/>
  <c r="X14" i="2"/>
  <c r="Z14" i="2" s="1"/>
  <c r="N10" i="2"/>
  <c r="H10" i="2"/>
  <c r="U21" i="2"/>
  <c r="V13" i="2"/>
  <c r="V17" i="2"/>
  <c r="J10" i="2"/>
  <c r="V21" i="2"/>
  <c r="Y15" i="2"/>
  <c r="T10" i="1"/>
  <c r="X13" i="1"/>
  <c r="X23" i="1"/>
  <c r="X16" i="1"/>
  <c r="S37" i="1"/>
  <c r="Q37" i="1"/>
  <c r="Q39" i="1" s="1"/>
  <c r="X19" i="1"/>
  <c r="W13" i="1"/>
  <c r="Y13" i="1" s="1"/>
  <c r="W19" i="1"/>
  <c r="Y19" i="1" s="1"/>
  <c r="W18" i="1"/>
  <c r="W16" i="1"/>
  <c r="Y16" i="1" s="1"/>
  <c r="W11" i="1"/>
  <c r="W22" i="1"/>
  <c r="W20" i="1"/>
  <c r="Y20" i="1" s="1"/>
  <c r="W10" i="1"/>
  <c r="W23" i="1"/>
  <c r="Y23" i="1" s="1"/>
  <c r="W15" i="1"/>
  <c r="Y15" i="1" s="1"/>
  <c r="W21" i="1"/>
  <c r="Y21" i="1" s="1"/>
  <c r="W14" i="1"/>
  <c r="W17" i="1"/>
  <c r="Y17" i="1" s="1"/>
  <c r="W12" i="1"/>
  <c r="Y12" i="1" s="1"/>
  <c r="Y22" i="1"/>
  <c r="X22" i="1"/>
  <c r="X15" i="1"/>
  <c r="X20" i="1"/>
  <c r="D10" i="1"/>
  <c r="X17" i="1"/>
  <c r="X21" i="1"/>
  <c r="Y18" i="1"/>
  <c r="T14" i="1"/>
  <c r="T11" i="1"/>
  <c r="I10" i="1"/>
  <c r="Z17" i="2" l="1"/>
  <c r="Z13" i="2"/>
  <c r="Z11" i="2"/>
  <c r="Z19" i="2"/>
  <c r="Z18" i="2"/>
  <c r="V10" i="2"/>
  <c r="Z16" i="2"/>
  <c r="Z20" i="2"/>
  <c r="T10" i="2"/>
  <c r="Z12" i="2"/>
  <c r="U10" i="2"/>
  <c r="Z10" i="2" s="1"/>
  <c r="Z21" i="2"/>
  <c r="Y21" i="2"/>
  <c r="Y10" i="1"/>
  <c r="X11" i="1"/>
  <c r="Y11" i="1"/>
  <c r="Y14" i="1"/>
  <c r="X14" i="1"/>
  <c r="O38" i="1"/>
  <c r="T37" i="1"/>
  <c r="U37" i="1" s="1"/>
  <c r="U10" i="1"/>
</calcChain>
</file>

<file path=xl/sharedStrings.xml><?xml version="1.0" encoding="utf-8"?>
<sst xmlns="http://schemas.openxmlformats.org/spreadsheetml/2006/main" count="144" uniqueCount="81">
  <si>
    <t xml:space="preserve">
KẾT QUẢ THI HÀNH ÁN DÂN SỰ TÍNH BẰNG VIỆC CHIA THEO
 CƠ QUAN THI HÀNH ÁN DÂN SỰ VÀ CHẤP HÀNH VIÊN</t>
  </si>
  <si>
    <t>Đơn vị tính: Việc và %</t>
  </si>
  <si>
    <t>STT</t>
  </si>
  <si>
    <t>Tên chỉ tiêu</t>
  </si>
  <si>
    <t>Tổng số giải quyết</t>
  </si>
  <si>
    <t>Chia ra:</t>
  </si>
  <si>
    <t>Ủy thác THA</t>
  </si>
  <si>
    <t>Thu hồi,  hủy quyết định THA</t>
  </si>
  <si>
    <t>Tổng số phải thi hành</t>
  </si>
  <si>
    <t xml:space="preserve">Số chuyển kỳ sau (trừ số chưa có điều kiện THA đã chuyển sổ theo dõi riêng) </t>
  </si>
  <si>
    <t>Tỷ lệ thi hành xong trong số có điều kiện</t>
  </si>
  <si>
    <t>Tỷ lệ  có điều kiện trong số phải thi hành</t>
  </si>
  <si>
    <t>Chỉ tiêu giao 7 tháng 2026</t>
  </si>
  <si>
    <t>Còn thiếu</t>
  </si>
  <si>
    <t>Năm trước chuyển sang (trừ số chưa có điều kiện THA đã chuyển sổ theo dõi riêng)</t>
  </si>
  <si>
    <t>Thụ lý mới</t>
  </si>
  <si>
    <t>Tổng số có điều kiện thi hành</t>
  </si>
  <si>
    <t>Chưa có điều kiện THA (trừ số đã chuyển sổ theo dõi riêng)</t>
  </si>
  <si>
    <t>Hoãn THA (trừ số hoãn theo điểm c khoản 1 Điều 48)</t>
  </si>
  <si>
    <t>Tạm đình chỉ THA</t>
  </si>
  <si>
    <t>Trường hợp khác</t>
  </si>
  <si>
    <t>Tổng số thi hành xong</t>
  </si>
  <si>
    <t>Đang thi hành</t>
  </si>
  <si>
    <t>Hoãn THA theo điểm c khoản 1 điều 48</t>
  </si>
  <si>
    <t>Thi hành xong</t>
  </si>
  <si>
    <t>Đình chỉ THA</t>
  </si>
  <si>
    <t>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</si>
  <si>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</si>
  <si>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</si>
  <si>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</si>
  <si>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</si>
  <si>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</si>
  <si>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</si>
  <si>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</si>
  <si>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</si>
  <si>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</si>
  <si>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</si>
  <si>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</si>
  <si>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</si>
  <si>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</si>
  <si>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</si>
  <si>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</si>
  <si>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</si>
  <si>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</si>
  <si>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</si>
  <si>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</t>
  </si>
  <si>
    <t>Tổng số</t>
  </si>
  <si>
    <t>THADS tỉnh</t>
  </si>
  <si>
    <t>Khu vực 1</t>
  </si>
  <si>
    <t>Đạt</t>
  </si>
  <si>
    <t>Khu vực 2</t>
  </si>
  <si>
    <t>Khu vực 3</t>
  </si>
  <si>
    <t>Khu vực 4</t>
  </si>
  <si>
    <t>Khu vực 5</t>
  </si>
  <si>
    <t>Khu vực 6</t>
  </si>
  <si>
    <t>Khu vực 7</t>
  </si>
  <si>
    <t>Khu vực 8</t>
  </si>
  <si>
    <t>Khu vực 9</t>
  </si>
  <si>
    <t>Khu vực 10</t>
  </si>
  <si>
    <t>Khu vực 11</t>
  </si>
  <si>
    <t>Khu vực 12</t>
  </si>
  <si>
    <t>NGƯỜI LẬP BIỂU</t>
  </si>
  <si>
    <t>Bùi Phú Hưng</t>
  </si>
  <si>
    <t>CĐK</t>
  </si>
  <si>
    <t>CĐk công khai PMCSDL CĐK</t>
  </si>
  <si>
    <r>
      <rPr>
        <b/>
        <sz val="14"/>
        <rFont val="Times New Roman"/>
        <family val="1"/>
      </rPr>
      <t>Biểu số: 05/TK-THADS</t>
    </r>
    <r>
      <rPr>
        <sz val="14"/>
        <rFont val="Times New Roman"/>
        <family val="1"/>
      </rPr>
      <t xml:space="preserve">
</t>
    </r>
    <r>
      <rPr>
        <i/>
        <sz val="14"/>
        <rFont val="Times New Roman"/>
        <family val="1"/>
      </rPr>
      <t>Ban hành theo TT số: 05/2024/TT-BTP
ngày 10 tháng 6 năm 2024</t>
    </r>
    <r>
      <rPr>
        <sz val="14"/>
        <rFont val="Times New Roman"/>
        <family val="1"/>
      </rPr>
      <t xml:space="preserve">
Ngày nhận báo cáo: </t>
    </r>
  </si>
  <si>
    <t>KẾT QUẢ THI HÀNH ÁN DÂN SỰ TÍNH BẰNG TIỀN CHIA THEO
 CƠ QUAN THI HÀNH ÁN DÂN SỰ VÀ CHẤP HÀNH VIÊN</t>
  </si>
  <si>
    <t>Đơn vị tính: 1.000 VNĐ và %</t>
  </si>
  <si>
    <t>Thu hồi, sửa, hủy quyết định THA</t>
  </si>
  <si>
    <t>Tỷ lệ có điều kiện trong số phải thi hành</t>
  </si>
  <si>
    <t>Chỉ tiêu giao 7 tháng</t>
  </si>
  <si>
    <t>Số chuyển kỳ sau</t>
  </si>
  <si>
    <t>Hoãn THA theo điểm c khoản 1 Điều 48</t>
  </si>
  <si>
    <t>Giảm nghĩa vụ THA</t>
  </si>
  <si>
    <t>19</t>
  </si>
  <si>
    <t xml:space="preserve"> </t>
  </si>
  <si>
    <t>TRƯỞNG THI HÀNH ÁN DÂN SỰ</t>
  </si>
  <si>
    <t>Tây Ninh, ngày 04 tháng 05 năm 2025</t>
  </si>
  <si>
    <r>
      <t xml:space="preserve">Đơn vị, người báo cáo: </t>
    </r>
    <r>
      <rPr>
        <b/>
        <sz val="14"/>
        <color rgb="FF0000CC"/>
        <rFont val="Times New Roman"/>
        <family val="1"/>
      </rPr>
      <t>THADS tỉnh Tây Ninh</t>
    </r>
    <r>
      <rPr>
        <sz val="14"/>
        <rFont val="Times New Roman"/>
        <family val="1"/>
      </rPr>
      <t xml:space="preserve">
Đơn vị nhận báo cáo: Cục QL THADS</t>
    </r>
  </si>
  <si>
    <r>
      <t>Đơn vị, người báo cáo:</t>
    </r>
    <r>
      <rPr>
        <b/>
        <sz val="14"/>
        <color theme="1"/>
        <rFont val="Times New Roman"/>
        <family val="1"/>
      </rPr>
      <t>THADS tỉnh Tây Ninh</t>
    </r>
    <r>
      <rPr>
        <sz val="14"/>
        <color theme="1"/>
        <rFont val="Times New Roman"/>
        <family val="1"/>
      </rPr>
      <t xml:space="preserve">
Đơn vị nhận báo cáo: Cục QL THADS</t>
    </r>
  </si>
  <si>
    <r>
      <rPr>
        <b/>
        <sz val="14"/>
        <rFont val="Times New Roman"/>
        <family val="1"/>
      </rPr>
      <t>Biểu số: 04/TK-THADS</t>
    </r>
    <r>
      <rPr>
        <sz val="14"/>
        <rFont val="Times New Roman"/>
        <family val="1"/>
      </rPr>
      <t xml:space="preserve">
</t>
    </r>
    <r>
      <rPr>
        <sz val="12"/>
        <rFont val="Times New Roman"/>
        <family val="1"/>
      </rPr>
      <t xml:space="preserve">Ban hành theo TT số: 05/2024/TT-BTP
ngày 10 tháng 6 năm 2024
Ngày nhận báo cáo: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</si>
</sst>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(* #,##0_);_(* \(#,##0\);_(* &quot;-&quot;??_);_(@_)"/>
    <numFmt numFmtId="165" formatCode="_-* #,##0\ _₫_-;\-* #,##0\ _₫_-;_-* &quot;-&quot;??\ _₫_-;_-@_-"/>
  </numFmts>
  <fonts count="54" x14ac:knownFonts="1">
    <font>
      <sz val="13"/>
      <color theme="1"/>
      <name val="Arial"/>
      <family val="2"/>
      <charset val="163"/>
    </font>
    <font>
      <sz val="13"/>
      <color theme="1"/>
      <name val="Arial"/>
      <family val="2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rgb="FF0000CC"/>
      <name val="Times New Roman"/>
      <family val="1"/>
    </font>
    <font>
      <sz val="14"/>
      <color rgb="FFFF0000"/>
      <name val="Times New Roman"/>
      <family val="1"/>
    </font>
    <font>
      <b/>
      <i/>
      <sz val="14"/>
      <color rgb="FF0000CC"/>
      <name val="Times New Roman"/>
      <family val="1"/>
    </font>
    <font>
      <i/>
      <sz val="14"/>
      <name val="Times New Roman"/>
      <family val="1"/>
    </font>
    <font>
      <i/>
      <sz val="14"/>
      <color rgb="FFFF0000"/>
      <name val="Times New Roman"/>
      <family val="1"/>
    </font>
    <font>
      <b/>
      <sz val="10"/>
      <color rgb="FFFF0000"/>
      <name val="Arial"/>
      <family val="2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i/>
      <sz val="14"/>
      <name val="Times New Roman"/>
      <family val="1"/>
    </font>
    <font>
      <b/>
      <i/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FF0000"/>
      <name val="Arial"/>
      <family val="2"/>
    </font>
    <font>
      <i/>
      <sz val="13"/>
      <name val="Arial"/>
      <family val="2"/>
    </font>
    <font>
      <i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3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8"/>
      <color rgb="FFFF00FF"/>
      <name val="Arial"/>
      <family val="2"/>
    </font>
    <font>
      <sz val="10"/>
      <color theme="1"/>
      <name val="Arial"/>
      <family val="2"/>
    </font>
    <font>
      <b/>
      <sz val="8"/>
      <color rgb="FFFF0000"/>
      <name val="Arial"/>
      <family val="2"/>
    </font>
    <font>
      <sz val="8"/>
      <color rgb="FF0000FF"/>
      <name val="Arial"/>
      <family val="2"/>
    </font>
    <font>
      <sz val="9"/>
      <color rgb="FF0070C0"/>
      <name val="Arial"/>
      <family val="2"/>
    </font>
    <font>
      <b/>
      <sz val="9"/>
      <color rgb="FFFFFF00"/>
      <name val="Arial"/>
      <family val="2"/>
    </font>
    <font>
      <sz val="9"/>
      <color theme="1"/>
      <name val="Arial"/>
      <family val="2"/>
    </font>
    <font>
      <b/>
      <i/>
      <sz val="14"/>
      <color theme="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10"/>
      <color rgb="FF0000CC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sz val="16"/>
      <color rgb="FFFF000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i/>
      <sz val="2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3"/>
      <color rgb="FFFF0000"/>
      <name val="Arial"/>
      <family val="2"/>
      <charset val="163"/>
    </font>
    <font>
      <i/>
      <sz val="13"/>
      <color rgb="FFFF0000"/>
      <name val="Arial"/>
      <family val="2"/>
    </font>
    <font>
      <b/>
      <sz val="13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0" fontId="2" fillId="0" borderId="0" xfId="2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64" fontId="9" fillId="2" borderId="0" xfId="0" applyNumberFormat="1" applyFont="1" applyFill="1" applyProtection="1">
      <protection locked="0"/>
    </xf>
    <xf numFmtId="10" fontId="3" fillId="0" borderId="2" xfId="2" applyNumberFormat="1" applyFont="1" applyFill="1" applyBorder="1" applyAlignment="1">
      <alignment horizontal="center" vertical="center" wrapText="1"/>
    </xf>
    <xf numFmtId="10" fontId="3" fillId="0" borderId="7" xfId="2" applyNumberFormat="1" applyFont="1" applyFill="1" applyBorder="1" applyAlignment="1">
      <alignment horizontal="center" vertical="center" wrapText="1"/>
    </xf>
    <xf numFmtId="10" fontId="3" fillId="0" borderId="13" xfId="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0" fontId="12" fillId="0" borderId="3" xfId="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5" fontId="3" fillId="2" borderId="3" xfId="1" applyNumberFormat="1" applyFont="1" applyFill="1" applyBorder="1" applyAlignment="1" applyProtection="1">
      <alignment horizontal="center" vertical="center" shrinkToFit="1"/>
    </xf>
    <xf numFmtId="10" fontId="3" fillId="2" borderId="3" xfId="2" applyNumberFormat="1" applyFont="1" applyFill="1" applyBorder="1" applyAlignment="1" applyProtection="1">
      <alignment horizontal="center" vertical="center" shrinkToFit="1"/>
      <protection locked="0"/>
    </xf>
    <xf numFmtId="10" fontId="14" fillId="3" borderId="3" xfId="0" applyNumberFormat="1" applyFont="1" applyFill="1" applyBorder="1"/>
    <xf numFmtId="0" fontId="3" fillId="0" borderId="0" xfId="0" applyFont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165" fontId="2" fillId="0" borderId="3" xfId="1" applyNumberFormat="1" applyFont="1" applyFill="1" applyBorder="1" applyAlignment="1" applyProtection="1">
      <alignment horizontal="center" vertical="center" shrinkToFit="1"/>
    </xf>
    <xf numFmtId="165" fontId="5" fillId="0" borderId="3" xfId="1" applyNumberFormat="1" applyFont="1" applyFill="1" applyBorder="1" applyAlignment="1" applyProtection="1">
      <alignment horizontal="center" vertical="center" shrinkToFit="1"/>
    </xf>
    <xf numFmtId="10" fontId="2" fillId="0" borderId="3" xfId="2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0" fontId="10" fillId="0" borderId="0" xfId="2" applyNumberFormat="1" applyFont="1" applyFill="1" applyBorder="1" applyAlignment="1" applyProtection="1">
      <alignment horizontal="center" vertical="center"/>
    </xf>
    <xf numFmtId="10" fontId="10" fillId="0" borderId="0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65" fontId="21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0" fontId="20" fillId="0" borderId="0" xfId="2" applyNumberFormat="1" applyFont="1" applyFill="1" applyAlignment="1">
      <alignment horizontal="center" vertical="center" wrapText="1"/>
    </xf>
    <xf numFmtId="164" fontId="21" fillId="0" borderId="0" xfId="0" applyNumberFormat="1" applyFont="1" applyAlignment="1">
      <alignment vertical="center"/>
    </xf>
    <xf numFmtId="10" fontId="21" fillId="0" borderId="0" xfId="2" applyNumberFormat="1" applyFont="1" applyFill="1" applyAlignment="1">
      <alignment vertical="center"/>
    </xf>
    <xf numFmtId="0" fontId="20" fillId="0" borderId="0" xfId="1" applyNumberFormat="1" applyFont="1" applyFill="1" applyAlignment="1" applyProtection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164" fontId="24" fillId="0" borderId="0" xfId="0" applyNumberFormat="1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164" fontId="26" fillId="0" borderId="0" xfId="0" applyNumberFormat="1" applyFont="1" applyAlignment="1">
      <alignment vertical="center" shrinkToFit="1"/>
    </xf>
    <xf numFmtId="164" fontId="27" fillId="0" borderId="0" xfId="2" applyNumberFormat="1" applyFont="1" applyFill="1" applyAlignment="1">
      <alignment vertical="center" shrinkToFit="1"/>
    </xf>
    <xf numFmtId="164" fontId="28" fillId="0" borderId="0" xfId="0" applyNumberFormat="1" applyFont="1" applyAlignment="1">
      <alignment vertical="center"/>
    </xf>
    <xf numFmtId="165" fontId="29" fillId="0" borderId="0" xfId="1" applyNumberFormat="1" applyFont="1" applyFill="1" applyAlignment="1">
      <alignment vertical="center" shrinkToFit="1"/>
    </xf>
    <xf numFmtId="0" fontId="30" fillId="0" borderId="0" xfId="0" applyFont="1" applyAlignment="1">
      <alignment vertical="center"/>
    </xf>
    <xf numFmtId="0" fontId="23" fillId="0" borderId="0" xfId="0" applyFont="1" applyAlignment="1">
      <alignment vertical="center" shrinkToFit="1"/>
    </xf>
    <xf numFmtId="10" fontId="23" fillId="0" borderId="0" xfId="2" applyNumberFormat="1" applyFont="1" applyFill="1" applyAlignment="1">
      <alignment vertical="center" shrinkToFit="1"/>
    </xf>
    <xf numFmtId="10" fontId="31" fillId="0" borderId="0" xfId="2" applyNumberFormat="1" applyFont="1" applyFill="1" applyAlignment="1">
      <alignment vertical="center"/>
    </xf>
    <xf numFmtId="0" fontId="32" fillId="0" borderId="0" xfId="0" applyFont="1" applyAlignment="1">
      <alignment vertical="center"/>
    </xf>
    <xf numFmtId="10" fontId="23" fillId="0" borderId="0" xfId="2" applyNumberFormat="1" applyFont="1" applyFill="1" applyAlignment="1">
      <alignment vertical="center"/>
    </xf>
    <xf numFmtId="10" fontId="0" fillId="0" borderId="0" xfId="2" applyNumberFormat="1" applyFont="1" applyFill="1" applyAlignment="1">
      <alignment vertical="center"/>
    </xf>
    <xf numFmtId="0" fontId="11" fillId="0" borderId="0" xfId="1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0" fontId="11" fillId="0" borderId="0" xfId="2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0" fontId="12" fillId="4" borderId="3" xfId="2" applyNumberFormat="1" applyFont="1" applyFill="1" applyBorder="1" applyAlignment="1">
      <alignment horizontal="center" vertical="center" wrapText="1"/>
    </xf>
    <xf numFmtId="0" fontId="33" fillId="0" borderId="3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4" fillId="2" borderId="3" xfId="0" applyFont="1" applyFill="1" applyBorder="1" applyAlignment="1">
      <alignment horizontal="center" vertical="center" shrinkToFit="1"/>
    </xf>
    <xf numFmtId="0" fontId="34" fillId="2" borderId="3" xfId="0" applyFont="1" applyFill="1" applyBorder="1" applyAlignment="1">
      <alignment vertical="center" shrinkToFit="1"/>
    </xf>
    <xf numFmtId="165" fontId="34" fillId="2" borderId="3" xfId="1" applyNumberFormat="1" applyFont="1" applyFill="1" applyBorder="1" applyAlignment="1" applyProtection="1">
      <alignment horizontal="center" vertical="center" shrinkToFit="1"/>
    </xf>
    <xf numFmtId="10" fontId="34" fillId="2" borderId="3" xfId="2" applyNumberFormat="1" applyFont="1" applyFill="1" applyBorder="1" applyAlignment="1" applyProtection="1">
      <alignment horizontal="center" vertical="center" shrinkToFit="1"/>
      <protection locked="0"/>
    </xf>
    <xf numFmtId="10" fontId="34" fillId="3" borderId="3" xfId="2" applyNumberFormat="1" applyFont="1" applyFill="1" applyBorder="1" applyAlignment="1" applyProtection="1">
      <alignment horizontal="center" vertical="center" shrinkToFit="1"/>
      <protection locked="0"/>
    </xf>
    <xf numFmtId="164" fontId="35" fillId="2" borderId="3" xfId="1" applyNumberFormat="1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10" fontId="2" fillId="2" borderId="3" xfId="2" applyNumberFormat="1" applyFont="1" applyFill="1" applyBorder="1" applyAlignment="1" applyProtection="1">
      <alignment horizontal="center" vertical="center" shrinkToFit="1"/>
      <protection locked="0"/>
    </xf>
    <xf numFmtId="165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37" fillId="0" borderId="0" xfId="0" applyFont="1" applyAlignment="1">
      <alignment horizontal="right" vertical="center" shrinkToFit="1"/>
    </xf>
    <xf numFmtId="164" fontId="38" fillId="0" borderId="5" xfId="1" applyNumberFormat="1" applyFont="1" applyFill="1" applyBorder="1" applyAlignment="1" applyProtection="1">
      <alignment horizontal="center" vertical="center" shrinkToFit="1"/>
    </xf>
    <xf numFmtId="0" fontId="39" fillId="0" borderId="0" xfId="0" applyFont="1" applyAlignment="1">
      <alignment vertical="center" shrinkToFit="1"/>
    </xf>
    <xf numFmtId="10" fontId="9" fillId="0" borderId="5" xfId="2" applyNumberFormat="1" applyFont="1" applyFill="1" applyBorder="1" applyAlignment="1" applyProtection="1">
      <alignment horizontal="center" vertical="center" shrinkToFit="1"/>
    </xf>
    <xf numFmtId="10" fontId="9" fillId="0" borderId="5" xfId="2" applyNumberFormat="1" applyFont="1" applyFill="1" applyBorder="1" applyAlignment="1" applyProtection="1">
      <alignment horizontal="center" vertical="center" shrinkToFit="1"/>
      <protection locked="0"/>
    </xf>
    <xf numFmtId="10" fontId="9" fillId="0" borderId="0" xfId="2" applyNumberFormat="1" applyFont="1" applyFill="1" applyBorder="1" applyAlignment="1" applyProtection="1">
      <alignment horizontal="center" vertical="center" shrinkToFit="1"/>
      <protection locked="0"/>
    </xf>
    <xf numFmtId="165" fontId="17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10" fontId="41" fillId="0" borderId="0" xfId="2" applyNumberFormat="1" applyFont="1" applyFill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1" fillId="0" borderId="0" xfId="1" applyNumberFormat="1" applyFont="1" applyFill="1" applyAlignment="1" applyProtection="1">
      <alignment horizontal="center" vertical="center" wrapText="1"/>
    </xf>
    <xf numFmtId="0" fontId="43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0" fontId="43" fillId="0" borderId="0" xfId="2" applyNumberFormat="1" applyFont="1" applyAlignment="1">
      <alignment vertical="center"/>
    </xf>
    <xf numFmtId="10" fontId="0" fillId="0" borderId="0" xfId="2" applyNumberFormat="1" applyFont="1" applyAlignment="1">
      <alignment vertical="center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0" fontId="45" fillId="0" borderId="0" xfId="2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1" applyNumberFormat="1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0" fontId="3" fillId="0" borderId="3" xfId="2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0" fontId="3" fillId="2" borderId="8" xfId="2" applyNumberFormat="1" applyFont="1" applyFill="1" applyBorder="1" applyAlignment="1" applyProtection="1">
      <alignment horizontal="center" vertical="center" shrinkToFit="1"/>
      <protection locked="0"/>
    </xf>
    <xf numFmtId="10" fontId="3" fillId="2" borderId="10" xfId="2" applyNumberFormat="1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10" fontId="3" fillId="0" borderId="4" xfId="2" applyNumberFormat="1" applyFont="1" applyFill="1" applyBorder="1" applyAlignment="1">
      <alignment horizontal="center" vertical="center" wrapText="1"/>
    </xf>
    <xf numFmtId="10" fontId="3" fillId="0" borderId="6" xfId="2" applyNumberFormat="1" applyFont="1" applyFill="1" applyBorder="1" applyAlignment="1">
      <alignment horizontal="center" vertical="center" wrapText="1"/>
    </xf>
    <xf numFmtId="10" fontId="3" fillId="0" borderId="11" xfId="2" applyNumberFormat="1" applyFont="1" applyFill="1" applyBorder="1" applyAlignment="1">
      <alignment horizontal="center" vertical="center" wrapText="1"/>
    </xf>
    <xf numFmtId="10" fontId="3" fillId="0" borderId="12" xfId="2" applyNumberFormat="1" applyFont="1" applyFill="1" applyBorder="1" applyAlignment="1">
      <alignment horizontal="center" vertical="center" wrapText="1"/>
    </xf>
    <xf numFmtId="10" fontId="3" fillId="0" borderId="14" xfId="2" applyNumberFormat="1" applyFont="1" applyFill="1" applyBorder="1" applyAlignment="1">
      <alignment horizontal="center" vertical="center" wrapText="1"/>
    </xf>
    <xf numFmtId="10" fontId="3" fillId="0" borderId="15" xfId="2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0" borderId="0" xfId="1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1" applyNumberFormat="1" applyFont="1" applyFill="1" applyAlignment="1" applyProtection="1">
      <alignment horizontal="center" vertical="center" wrapText="1"/>
    </xf>
    <xf numFmtId="0" fontId="11" fillId="0" borderId="0" xfId="1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41" fillId="0" borderId="0" xfId="1" applyNumberFormat="1" applyFont="1" applyFill="1" applyAlignment="1" applyProtection="1">
      <alignment horizontal="center" vertical="center" wrapText="1"/>
    </xf>
    <xf numFmtId="0" fontId="45" fillId="0" borderId="0" xfId="1" applyNumberFormat="1" applyFont="1" applyFill="1" applyAlignment="1" applyProtection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0" fontId="34" fillId="2" borderId="8" xfId="2" applyNumberFormat="1" applyFont="1" applyFill="1" applyBorder="1" applyAlignment="1" applyProtection="1">
      <alignment horizontal="center" vertical="center" shrinkToFit="1"/>
      <protection locked="0"/>
    </xf>
    <xf numFmtId="10" fontId="34" fillId="2" borderId="10" xfId="2" applyNumberFormat="1" applyFont="1" applyFill="1" applyBorder="1" applyAlignment="1" applyProtection="1">
      <alignment horizontal="center" vertical="center" shrinkToFit="1"/>
      <protection locked="0"/>
    </xf>
    <xf numFmtId="0" fontId="44" fillId="0" borderId="0" xfId="1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left" vertical="center" wrapText="1"/>
    </xf>
    <xf numFmtId="10" fontId="5" fillId="0" borderId="0" xfId="2" applyNumberFormat="1" applyFont="1" applyFill="1" applyBorder="1" applyAlignment="1">
      <alignment horizontal="left" vertical="center" wrapText="1"/>
    </xf>
    <xf numFmtId="10" fontId="13" fillId="0" borderId="3" xfId="2" applyNumberFormat="1" applyFont="1" applyFill="1" applyBorder="1" applyAlignment="1">
      <alignment horizontal="center" vertical="center" wrapText="1"/>
    </xf>
    <xf numFmtId="10" fontId="10" fillId="3" borderId="3" xfId="2" applyNumberFormat="1" applyFont="1" applyFill="1" applyBorder="1" applyAlignment="1" applyProtection="1">
      <alignment horizontal="center" vertical="center" shrinkToFit="1"/>
      <protection locked="0"/>
    </xf>
    <xf numFmtId="0" fontId="48" fillId="0" borderId="0" xfId="1" applyNumberFormat="1" applyFont="1" applyFill="1" applyBorder="1" applyAlignment="1" applyProtection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10" fontId="49" fillId="0" borderId="0" xfId="2" applyNumberFormat="1" applyFont="1" applyFill="1" applyAlignment="1">
      <alignment horizontal="center" vertical="center" wrapText="1"/>
    </xf>
    <xf numFmtId="10" fontId="50" fillId="0" borderId="0" xfId="2" applyNumberFormat="1" applyFont="1" applyFill="1" applyAlignment="1">
      <alignment vertical="center"/>
    </xf>
    <xf numFmtId="0" fontId="49" fillId="0" borderId="0" xfId="1" applyNumberFormat="1" applyFont="1" applyFill="1" applyAlignment="1" applyProtection="1">
      <alignment horizontal="center" vertical="center" wrapText="1"/>
    </xf>
    <xf numFmtId="164" fontId="51" fillId="0" borderId="0" xfId="2" applyNumberFormat="1" applyFont="1" applyFill="1" applyAlignment="1">
      <alignment vertical="center" shrinkToFit="1"/>
    </xf>
    <xf numFmtId="10" fontId="16" fillId="0" borderId="0" xfId="2" applyNumberFormat="1" applyFont="1" applyFill="1" applyAlignment="1">
      <alignment vertical="center" shrinkToFit="1"/>
    </xf>
    <xf numFmtId="10" fontId="16" fillId="0" borderId="0" xfId="2" applyNumberFormat="1" applyFont="1" applyFill="1" applyAlignment="1">
      <alignment vertical="center"/>
    </xf>
    <xf numFmtId="10" fontId="47" fillId="0" borderId="0" xfId="2" applyNumberFormat="1" applyFont="1" applyFill="1" applyAlignment="1">
      <alignment vertical="center"/>
    </xf>
    <xf numFmtId="10" fontId="13" fillId="4" borderId="3" xfId="2" applyNumberFormat="1" applyFont="1" applyFill="1" applyBorder="1" applyAlignment="1">
      <alignment horizontal="center" vertical="center" wrapText="1"/>
    </xf>
    <xf numFmtId="10" fontId="35" fillId="3" borderId="3" xfId="2" applyNumberFormat="1" applyFont="1" applyFill="1" applyBorder="1" applyAlignment="1" applyProtection="1">
      <alignment horizontal="center" vertical="center" shrinkToFit="1"/>
      <protection locked="0"/>
    </xf>
    <xf numFmtId="10" fontId="52" fillId="0" borderId="0" xfId="2" applyNumberFormat="1" applyFont="1" applyFill="1" applyAlignment="1">
      <alignment horizontal="center" vertical="center" wrapText="1"/>
    </xf>
    <xf numFmtId="0" fontId="52" fillId="0" borderId="0" xfId="1" applyNumberFormat="1" applyFont="1" applyFill="1" applyAlignment="1" applyProtection="1">
      <alignment horizontal="center" vertical="center" wrapText="1"/>
    </xf>
    <xf numFmtId="10" fontId="40" fillId="0" borderId="0" xfId="2" applyNumberFormat="1" applyFont="1" applyAlignment="1">
      <alignment vertical="center"/>
    </xf>
    <xf numFmtId="10" fontId="47" fillId="0" borderId="0" xfId="2" applyNumberFormat="1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85725</xdr:colOff>
      <xdr:row>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7D586460-93CE-4B81-84B4-AA7ED58F192E}"/>
            </a:ext>
          </a:extLst>
        </xdr:cNvPr>
        <xdr:cNvSpPr txBox="1">
          <a:spLocks noChangeArrowheads="1"/>
        </xdr:cNvSpPr>
      </xdr:nvSpPr>
      <xdr:spPr bwMode="auto">
        <a:xfrm>
          <a:off x="2486025" y="12287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85725</xdr:colOff>
      <xdr:row>2</xdr:row>
      <xdr:rowOff>38100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C1B253F2-92BA-46FD-BEDD-8D81A229F991}"/>
            </a:ext>
          </a:extLst>
        </xdr:cNvPr>
        <xdr:cNvSpPr txBox="1">
          <a:spLocks noChangeArrowheads="1"/>
        </xdr:cNvSpPr>
      </xdr:nvSpPr>
      <xdr:spPr bwMode="auto">
        <a:xfrm>
          <a:off x="2486025" y="12287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85725</xdr:colOff>
      <xdr:row>2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B4D3374B-8A7A-45A2-B9AD-56A274DA69EC}"/>
            </a:ext>
          </a:extLst>
        </xdr:cNvPr>
        <xdr:cNvSpPr txBox="1">
          <a:spLocks noChangeArrowheads="1"/>
        </xdr:cNvSpPr>
      </xdr:nvSpPr>
      <xdr:spPr bwMode="auto">
        <a:xfrm>
          <a:off x="2486025" y="12287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85725</xdr:colOff>
      <xdr:row>2</xdr:row>
      <xdr:rowOff>38100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4EFD6434-29E8-4732-B881-8934BDEEF10B}"/>
            </a:ext>
          </a:extLst>
        </xdr:cNvPr>
        <xdr:cNvSpPr txBox="1">
          <a:spLocks noChangeArrowheads="1"/>
        </xdr:cNvSpPr>
      </xdr:nvSpPr>
      <xdr:spPr bwMode="auto">
        <a:xfrm>
          <a:off x="2486025" y="12287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85725</xdr:colOff>
      <xdr:row>2</xdr:row>
      <xdr:rowOff>38100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E49923C1-251C-4F59-B352-FF0DFE985DD5}"/>
            </a:ext>
          </a:extLst>
        </xdr:cNvPr>
        <xdr:cNvSpPr txBox="1">
          <a:spLocks noChangeArrowheads="1"/>
        </xdr:cNvSpPr>
      </xdr:nvSpPr>
      <xdr:spPr bwMode="auto">
        <a:xfrm>
          <a:off x="2486025" y="12287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85725</xdr:colOff>
      <xdr:row>2</xdr:row>
      <xdr:rowOff>38100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CC254DC2-77FA-46F3-8729-B18FE5E7E5E7}"/>
            </a:ext>
          </a:extLst>
        </xdr:cNvPr>
        <xdr:cNvSpPr txBox="1">
          <a:spLocks noChangeArrowheads="1"/>
        </xdr:cNvSpPr>
      </xdr:nvSpPr>
      <xdr:spPr bwMode="auto">
        <a:xfrm>
          <a:off x="2486025" y="12287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85725</xdr:colOff>
      <xdr:row>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1B4AED4-0121-46E4-82AF-467FD750F3A3}"/>
            </a:ext>
          </a:extLst>
        </xdr:cNvPr>
        <xdr:cNvSpPr txBox="1">
          <a:spLocks noChangeArrowheads="1"/>
        </xdr:cNvSpPr>
      </xdr:nvSpPr>
      <xdr:spPr bwMode="auto">
        <a:xfrm>
          <a:off x="3095625" y="10001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85725</xdr:colOff>
      <xdr:row>2</xdr:row>
      <xdr:rowOff>38100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76BF5E0B-A7DE-4B2A-8EF7-249147562C24}"/>
            </a:ext>
          </a:extLst>
        </xdr:cNvPr>
        <xdr:cNvSpPr txBox="1">
          <a:spLocks noChangeArrowheads="1"/>
        </xdr:cNvSpPr>
      </xdr:nvSpPr>
      <xdr:spPr bwMode="auto">
        <a:xfrm>
          <a:off x="3095625" y="10001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85725</xdr:colOff>
      <xdr:row>2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FE6D631F-7D53-4BB4-AAF5-EC0EDD3470D0}"/>
            </a:ext>
          </a:extLst>
        </xdr:cNvPr>
        <xdr:cNvSpPr txBox="1">
          <a:spLocks noChangeArrowheads="1"/>
        </xdr:cNvSpPr>
      </xdr:nvSpPr>
      <xdr:spPr bwMode="auto">
        <a:xfrm>
          <a:off x="3095625" y="10001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&#194;Y%20NINH_bctk%2007%20thang%202026_TT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&#226;y%20Ninh%20TH_Bieu04-05_bctK07Th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04"/>
      <sheetName val="05"/>
      <sheetName val="PLViecChuaDieuKien"/>
      <sheetName val="PLTienChuaDieuKien"/>
    </sheetNames>
    <sheetDataSet>
      <sheetData sheetId="0">
        <row r="2">
          <cell r="E2" t="str">
            <v>7 tháng / Năm 2026 (Từ ngày 01/10/2025 đến ngày 30/4/2026)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Bieu04"/>
      <sheetName val="THBieu05"/>
      <sheetName val="Đối chiếu"/>
      <sheetName val="PLViecCĐKTDR"/>
      <sheetName val="PLTienCĐKTDR"/>
      <sheetName val="PLCĐKTDRRutGon"/>
      <sheetName val="HGBViec"/>
      <sheetName val="HGBTien"/>
      <sheetName val="CHV Tỉnh"/>
      <sheetName val="CongKhaiAnCĐK"/>
      <sheetName val="XepHangBCBCĐ"/>
      <sheetName val="SoSanhLienKe"/>
      <sheetName val="BCTomTat"/>
      <sheetName val="CảnhBáo"/>
      <sheetName val="GiamAnTon"/>
    </sheetNames>
    <sheetDataSet>
      <sheetData sheetId="0">
        <row r="2">
          <cell r="E2" t="str">
            <v>7 tháng / năm 2026 (Từ ngày 01/10/2025 đến ngày 31/03/2026)</v>
          </cell>
        </row>
        <row r="11">
          <cell r="C11">
            <v>1933</v>
          </cell>
          <cell r="D11">
            <v>1469</v>
          </cell>
          <cell r="E11">
            <v>464</v>
          </cell>
          <cell r="F11">
            <v>8</v>
          </cell>
          <cell r="G11">
            <v>0</v>
          </cell>
          <cell r="H11">
            <v>1925</v>
          </cell>
          <cell r="I11">
            <v>750</v>
          </cell>
          <cell r="J11">
            <v>306</v>
          </cell>
          <cell r="K11">
            <v>295</v>
          </cell>
          <cell r="L11">
            <v>11</v>
          </cell>
          <cell r="M11">
            <v>441</v>
          </cell>
          <cell r="N11">
            <v>3</v>
          </cell>
          <cell r="O11">
            <v>430</v>
          </cell>
          <cell r="P11">
            <v>485</v>
          </cell>
          <cell r="Q11">
            <v>1</v>
          </cell>
          <cell r="R11">
            <v>259</v>
          </cell>
          <cell r="S11">
            <v>1619</v>
          </cell>
        </row>
        <row r="29">
          <cell r="C29">
            <v>4422</v>
          </cell>
          <cell r="D29">
            <v>2817</v>
          </cell>
          <cell r="E29">
            <v>1605</v>
          </cell>
          <cell r="F29">
            <v>9</v>
          </cell>
          <cell r="G29">
            <v>5</v>
          </cell>
          <cell r="H29">
            <v>4408</v>
          </cell>
          <cell r="I29">
            <v>2182</v>
          </cell>
          <cell r="J29">
            <v>1109</v>
          </cell>
          <cell r="K29">
            <v>1097</v>
          </cell>
          <cell r="L29">
            <v>12</v>
          </cell>
          <cell r="M29">
            <v>1073</v>
          </cell>
          <cell r="N29">
            <v>0</v>
          </cell>
          <cell r="O29">
            <v>2017</v>
          </cell>
          <cell r="P29">
            <v>47</v>
          </cell>
          <cell r="Q29">
            <v>0</v>
          </cell>
          <cell r="R29">
            <v>162</v>
          </cell>
          <cell r="S29">
            <v>3299</v>
          </cell>
        </row>
        <row r="41">
          <cell r="C41">
            <v>4672</v>
          </cell>
          <cell r="D41">
            <v>2882</v>
          </cell>
          <cell r="E41">
            <v>1790</v>
          </cell>
          <cell r="F41">
            <v>1</v>
          </cell>
          <cell r="G41">
            <v>0</v>
          </cell>
          <cell r="H41">
            <v>4671</v>
          </cell>
          <cell r="I41">
            <v>2396</v>
          </cell>
          <cell r="J41">
            <v>1075</v>
          </cell>
          <cell r="K41">
            <v>1051</v>
          </cell>
          <cell r="L41">
            <v>24</v>
          </cell>
          <cell r="M41">
            <v>1320</v>
          </cell>
          <cell r="N41">
            <v>1</v>
          </cell>
          <cell r="O41">
            <v>1499</v>
          </cell>
          <cell r="P41">
            <v>168</v>
          </cell>
          <cell r="Q41">
            <v>3</v>
          </cell>
          <cell r="R41">
            <v>605</v>
          </cell>
          <cell r="S41">
            <v>3596</v>
          </cell>
        </row>
        <row r="50">
          <cell r="C50">
            <v>5434</v>
          </cell>
          <cell r="D50">
            <v>2477</v>
          </cell>
          <cell r="E50">
            <v>2957</v>
          </cell>
          <cell r="F50">
            <v>23</v>
          </cell>
          <cell r="G50">
            <v>0</v>
          </cell>
          <cell r="H50">
            <v>5411</v>
          </cell>
          <cell r="I50">
            <v>3509</v>
          </cell>
          <cell r="J50">
            <v>1851</v>
          </cell>
          <cell r="K50">
            <v>1841</v>
          </cell>
          <cell r="L50">
            <v>10</v>
          </cell>
          <cell r="M50">
            <v>1653</v>
          </cell>
          <cell r="N50">
            <v>5</v>
          </cell>
          <cell r="O50">
            <v>1497</v>
          </cell>
          <cell r="P50">
            <v>266</v>
          </cell>
          <cell r="Q50">
            <v>0</v>
          </cell>
          <cell r="R50">
            <v>139</v>
          </cell>
          <cell r="S50">
            <v>3560</v>
          </cell>
        </row>
        <row r="59">
          <cell r="C59">
            <v>2746</v>
          </cell>
          <cell r="D59">
            <v>1640</v>
          </cell>
          <cell r="E59">
            <v>1106</v>
          </cell>
          <cell r="F59">
            <v>0</v>
          </cell>
          <cell r="G59">
            <v>3</v>
          </cell>
          <cell r="H59">
            <v>2743</v>
          </cell>
          <cell r="I59">
            <v>1585</v>
          </cell>
          <cell r="J59">
            <v>820</v>
          </cell>
          <cell r="K59">
            <v>798</v>
          </cell>
          <cell r="L59">
            <v>22</v>
          </cell>
          <cell r="M59">
            <v>765</v>
          </cell>
          <cell r="N59">
            <v>0</v>
          </cell>
          <cell r="O59">
            <v>1099</v>
          </cell>
          <cell r="P59">
            <v>56</v>
          </cell>
          <cell r="Q59">
            <v>3</v>
          </cell>
          <cell r="R59">
            <v>0</v>
          </cell>
          <cell r="S59">
            <v>1923</v>
          </cell>
        </row>
        <row r="67">
          <cell r="C67">
            <v>3024</v>
          </cell>
          <cell r="D67">
            <v>2245</v>
          </cell>
          <cell r="E67">
            <v>779</v>
          </cell>
          <cell r="F67">
            <v>1</v>
          </cell>
          <cell r="G67">
            <v>0</v>
          </cell>
          <cell r="H67">
            <v>3023</v>
          </cell>
          <cell r="I67">
            <v>1185</v>
          </cell>
          <cell r="J67">
            <v>588</v>
          </cell>
          <cell r="K67">
            <v>576</v>
          </cell>
          <cell r="L67">
            <v>12</v>
          </cell>
          <cell r="M67">
            <v>597</v>
          </cell>
          <cell r="N67">
            <v>0</v>
          </cell>
          <cell r="O67">
            <v>1725</v>
          </cell>
          <cell r="P67">
            <v>84</v>
          </cell>
          <cell r="Q67">
            <v>0</v>
          </cell>
          <cell r="R67">
            <v>29</v>
          </cell>
          <cell r="S67">
            <v>2435</v>
          </cell>
        </row>
        <row r="75">
          <cell r="C75">
            <v>2820</v>
          </cell>
          <cell r="D75">
            <v>1122</v>
          </cell>
          <cell r="E75">
            <v>1698</v>
          </cell>
          <cell r="F75">
            <v>3</v>
          </cell>
          <cell r="G75">
            <v>2</v>
          </cell>
          <cell r="H75">
            <v>2815</v>
          </cell>
          <cell r="I75">
            <v>2221</v>
          </cell>
          <cell r="J75">
            <v>1275</v>
          </cell>
          <cell r="K75">
            <v>1254</v>
          </cell>
          <cell r="L75">
            <v>21</v>
          </cell>
          <cell r="M75">
            <v>945</v>
          </cell>
          <cell r="N75">
            <v>1</v>
          </cell>
          <cell r="O75">
            <v>540</v>
          </cell>
          <cell r="P75">
            <v>36</v>
          </cell>
          <cell r="Q75">
            <v>0</v>
          </cell>
          <cell r="R75">
            <v>18</v>
          </cell>
          <cell r="S75">
            <v>1540</v>
          </cell>
        </row>
        <row r="82">
          <cell r="C82">
            <v>2755</v>
          </cell>
          <cell r="D82">
            <v>1387</v>
          </cell>
          <cell r="E82">
            <v>1368</v>
          </cell>
          <cell r="F82">
            <v>8</v>
          </cell>
          <cell r="G82">
            <v>0</v>
          </cell>
          <cell r="H82">
            <v>2747</v>
          </cell>
          <cell r="I82">
            <v>2093</v>
          </cell>
          <cell r="J82">
            <v>1054</v>
          </cell>
          <cell r="K82">
            <v>1037</v>
          </cell>
          <cell r="L82">
            <v>17</v>
          </cell>
          <cell r="M82">
            <v>1038</v>
          </cell>
          <cell r="N82">
            <v>1</v>
          </cell>
          <cell r="O82">
            <v>574</v>
          </cell>
          <cell r="P82">
            <v>26</v>
          </cell>
          <cell r="Q82">
            <v>0</v>
          </cell>
          <cell r="R82">
            <v>54</v>
          </cell>
          <cell r="S82">
            <v>1693</v>
          </cell>
        </row>
        <row r="88">
          <cell r="C88">
            <v>1901</v>
          </cell>
          <cell r="D88">
            <v>1151</v>
          </cell>
          <cell r="E88">
            <v>750</v>
          </cell>
          <cell r="F88">
            <v>3</v>
          </cell>
          <cell r="G88">
            <v>2</v>
          </cell>
          <cell r="H88">
            <v>1896</v>
          </cell>
          <cell r="I88">
            <v>895</v>
          </cell>
          <cell r="J88">
            <v>510</v>
          </cell>
          <cell r="K88">
            <v>500</v>
          </cell>
          <cell r="L88">
            <v>10</v>
          </cell>
          <cell r="M88">
            <v>384</v>
          </cell>
          <cell r="N88">
            <v>1</v>
          </cell>
          <cell r="O88">
            <v>884</v>
          </cell>
          <cell r="P88">
            <v>98</v>
          </cell>
          <cell r="Q88">
            <v>0</v>
          </cell>
          <cell r="R88">
            <v>19</v>
          </cell>
          <cell r="S88">
            <v>1386</v>
          </cell>
        </row>
        <row r="94">
          <cell r="C94">
            <v>1851</v>
          </cell>
          <cell r="D94">
            <v>1109</v>
          </cell>
          <cell r="E94">
            <v>742</v>
          </cell>
          <cell r="F94">
            <v>0</v>
          </cell>
          <cell r="G94">
            <v>1</v>
          </cell>
          <cell r="H94">
            <v>1850</v>
          </cell>
          <cell r="I94">
            <v>928</v>
          </cell>
          <cell r="J94">
            <v>511</v>
          </cell>
          <cell r="K94">
            <v>509</v>
          </cell>
          <cell r="L94">
            <v>2</v>
          </cell>
          <cell r="M94">
            <v>417</v>
          </cell>
          <cell r="N94">
            <v>0</v>
          </cell>
          <cell r="O94">
            <v>601</v>
          </cell>
          <cell r="P94">
            <v>89</v>
          </cell>
          <cell r="Q94">
            <v>0</v>
          </cell>
          <cell r="R94">
            <v>232</v>
          </cell>
          <cell r="S94">
            <v>1339</v>
          </cell>
        </row>
        <row r="100">
          <cell r="C100">
            <v>11476</v>
          </cell>
          <cell r="D100">
            <v>7707</v>
          </cell>
          <cell r="E100">
            <v>3769</v>
          </cell>
          <cell r="F100">
            <v>24</v>
          </cell>
          <cell r="G100">
            <v>16</v>
          </cell>
          <cell r="H100">
            <v>11436</v>
          </cell>
          <cell r="I100">
            <v>7160</v>
          </cell>
          <cell r="J100">
            <v>2780</v>
          </cell>
          <cell r="K100">
            <v>2750</v>
          </cell>
          <cell r="L100">
            <v>30</v>
          </cell>
          <cell r="M100">
            <v>4376</v>
          </cell>
          <cell r="N100">
            <v>4</v>
          </cell>
          <cell r="O100">
            <v>3776</v>
          </cell>
          <cell r="P100">
            <v>68</v>
          </cell>
          <cell r="Q100">
            <v>1</v>
          </cell>
          <cell r="R100">
            <v>431</v>
          </cell>
          <cell r="S100">
            <v>8656</v>
          </cell>
        </row>
        <row r="117">
          <cell r="C117">
            <v>9763</v>
          </cell>
          <cell r="D117">
            <v>6639</v>
          </cell>
          <cell r="E117">
            <v>3124</v>
          </cell>
          <cell r="F117">
            <v>6</v>
          </cell>
          <cell r="G117">
            <v>8</v>
          </cell>
          <cell r="H117">
            <v>9749</v>
          </cell>
          <cell r="I117">
            <v>5784</v>
          </cell>
          <cell r="J117">
            <v>2315</v>
          </cell>
          <cell r="K117">
            <v>2269</v>
          </cell>
          <cell r="L117">
            <v>46</v>
          </cell>
          <cell r="M117">
            <v>3461</v>
          </cell>
          <cell r="N117">
            <v>8</v>
          </cell>
          <cell r="O117">
            <v>3500</v>
          </cell>
          <cell r="P117">
            <v>92</v>
          </cell>
          <cell r="Q117">
            <v>3</v>
          </cell>
          <cell r="R117">
            <v>370</v>
          </cell>
          <cell r="S117">
            <v>7434</v>
          </cell>
        </row>
        <row r="130">
          <cell r="C130">
            <v>7480</v>
          </cell>
          <cell r="D130">
            <v>4176</v>
          </cell>
          <cell r="E130">
            <v>3304</v>
          </cell>
          <cell r="F130">
            <v>9</v>
          </cell>
          <cell r="G130">
            <v>11</v>
          </cell>
          <cell r="H130">
            <v>7460</v>
          </cell>
          <cell r="I130">
            <v>5183</v>
          </cell>
          <cell r="J130">
            <v>2229</v>
          </cell>
          <cell r="K130">
            <v>2191</v>
          </cell>
          <cell r="L130">
            <v>38</v>
          </cell>
          <cell r="M130">
            <v>2954</v>
          </cell>
          <cell r="N130">
            <v>0</v>
          </cell>
          <cell r="O130">
            <v>2180</v>
          </cell>
          <cell r="P130">
            <v>33</v>
          </cell>
          <cell r="Q130">
            <v>0</v>
          </cell>
          <cell r="R130">
            <v>64</v>
          </cell>
          <cell r="S130">
            <v>5231</v>
          </cell>
        </row>
        <row r="158">
          <cell r="M158" t="str">
            <v>Bùi Phú Hưng</v>
          </cell>
        </row>
      </sheetData>
      <sheetData sheetId="1">
        <row r="11">
          <cell r="C11">
            <v>9518103568.6879997</v>
          </cell>
          <cell r="D11">
            <v>8215575465.1379995</v>
          </cell>
          <cell r="E11">
            <v>1302528103.55</v>
          </cell>
          <cell r="F11">
            <v>4560565.5</v>
          </cell>
          <cell r="G11">
            <v>0</v>
          </cell>
          <cell r="H11">
            <v>9513543003.1879997</v>
          </cell>
          <cell r="I11">
            <v>1585723155.796</v>
          </cell>
          <cell r="J11">
            <v>325610707.523</v>
          </cell>
          <cell r="K11">
            <v>300535894.73100001</v>
          </cell>
          <cell r="L11">
            <v>25074812.791999999</v>
          </cell>
          <cell r="M11">
            <v>0</v>
          </cell>
          <cell r="N11">
            <v>1259367755.273</v>
          </cell>
          <cell r="O11">
            <v>744693</v>
          </cell>
          <cell r="P11">
            <v>6894915568.3959999</v>
          </cell>
          <cell r="Q11">
            <v>243022930</v>
          </cell>
          <cell r="R11">
            <v>122736</v>
          </cell>
          <cell r="S11">
            <v>789758612.99600005</v>
          </cell>
        </row>
        <row r="29">
          <cell r="C29">
            <v>2956180872</v>
          </cell>
          <cell r="D29">
            <v>2224929706</v>
          </cell>
          <cell r="E29">
            <v>731251166</v>
          </cell>
          <cell r="F29">
            <v>42599978</v>
          </cell>
          <cell r="G29">
            <v>9228996</v>
          </cell>
          <cell r="H29">
            <v>2904351898</v>
          </cell>
          <cell r="I29">
            <v>933815414</v>
          </cell>
          <cell r="J29">
            <v>305777724</v>
          </cell>
          <cell r="K29">
            <v>292085802</v>
          </cell>
          <cell r="L29">
            <v>13691922</v>
          </cell>
          <cell r="M29">
            <v>0</v>
          </cell>
          <cell r="N29">
            <v>628037690</v>
          </cell>
          <cell r="O29">
            <v>0</v>
          </cell>
          <cell r="P29">
            <v>1718565401</v>
          </cell>
          <cell r="Q29">
            <v>16894365</v>
          </cell>
          <cell r="R29">
            <v>0</v>
          </cell>
          <cell r="S29">
            <v>235076718</v>
          </cell>
        </row>
        <row r="41">
          <cell r="C41">
            <v>1793001876.2969999</v>
          </cell>
          <cell r="D41">
            <v>1137817576.2969999</v>
          </cell>
          <cell r="E41">
            <v>655184300</v>
          </cell>
          <cell r="F41">
            <v>1755206</v>
          </cell>
          <cell r="G41">
            <v>0</v>
          </cell>
          <cell r="H41">
            <v>1791246670.2969999</v>
          </cell>
          <cell r="I41">
            <v>443455952</v>
          </cell>
          <cell r="J41">
            <v>178183649</v>
          </cell>
          <cell r="K41">
            <v>156628494</v>
          </cell>
          <cell r="L41">
            <v>21555155</v>
          </cell>
          <cell r="M41">
            <v>0</v>
          </cell>
          <cell r="N41">
            <v>264822303</v>
          </cell>
          <cell r="O41">
            <v>450000</v>
          </cell>
          <cell r="P41">
            <v>892374767</v>
          </cell>
          <cell r="Q41">
            <v>119461395.29699999</v>
          </cell>
          <cell r="R41">
            <v>412092</v>
          </cell>
          <cell r="S41">
            <v>335542464</v>
          </cell>
        </row>
        <row r="50">
          <cell r="C50">
            <v>2565592078.1199999</v>
          </cell>
          <cell r="D50">
            <v>1455841291.1199999</v>
          </cell>
          <cell r="E50">
            <v>1109750787</v>
          </cell>
          <cell r="F50">
            <v>64879872</v>
          </cell>
          <cell r="G50">
            <v>0</v>
          </cell>
          <cell r="H50">
            <v>2500712206.1199999</v>
          </cell>
          <cell r="I50">
            <v>1408722861</v>
          </cell>
          <cell r="J50">
            <v>395851443</v>
          </cell>
          <cell r="K50">
            <v>388345732</v>
          </cell>
          <cell r="L50">
            <v>7505711</v>
          </cell>
          <cell r="M50">
            <v>0</v>
          </cell>
          <cell r="N50">
            <v>1011183337</v>
          </cell>
          <cell r="O50">
            <v>1688081</v>
          </cell>
          <cell r="P50">
            <v>874038764.12</v>
          </cell>
          <cell r="Q50">
            <v>125349752</v>
          </cell>
          <cell r="R50">
            <v>0</v>
          </cell>
          <cell r="S50">
            <v>92600829</v>
          </cell>
        </row>
        <row r="59">
          <cell r="C59">
            <v>1005855363</v>
          </cell>
          <cell r="D59">
            <v>561805764</v>
          </cell>
          <cell r="E59">
            <v>444049599</v>
          </cell>
          <cell r="F59">
            <v>0</v>
          </cell>
          <cell r="G59">
            <v>410480</v>
          </cell>
          <cell r="H59">
            <v>1005444883</v>
          </cell>
          <cell r="I59">
            <v>661152321</v>
          </cell>
          <cell r="J59">
            <v>262228687</v>
          </cell>
          <cell r="K59">
            <v>240939883</v>
          </cell>
          <cell r="L59">
            <v>21288804</v>
          </cell>
          <cell r="M59">
            <v>0</v>
          </cell>
          <cell r="N59">
            <v>398923634</v>
          </cell>
          <cell r="O59">
            <v>0</v>
          </cell>
          <cell r="P59">
            <v>289938602</v>
          </cell>
          <cell r="Q59">
            <v>42204427</v>
          </cell>
          <cell r="R59">
            <v>12149533</v>
          </cell>
          <cell r="S59">
            <v>0</v>
          </cell>
        </row>
        <row r="67">
          <cell r="C67">
            <v>1228159517</v>
          </cell>
          <cell r="D67">
            <v>1061011919</v>
          </cell>
          <cell r="E67">
            <v>167147598</v>
          </cell>
          <cell r="F67">
            <v>1176108</v>
          </cell>
          <cell r="G67">
            <v>0</v>
          </cell>
          <cell r="H67">
            <v>1226983409</v>
          </cell>
          <cell r="I67">
            <v>283607473</v>
          </cell>
          <cell r="J67">
            <v>110152565</v>
          </cell>
          <cell r="K67">
            <v>91469870</v>
          </cell>
          <cell r="L67">
            <v>18682695</v>
          </cell>
          <cell r="M67">
            <v>0</v>
          </cell>
          <cell r="N67">
            <v>173454908</v>
          </cell>
          <cell r="O67">
            <v>0</v>
          </cell>
          <cell r="P67">
            <v>883695621</v>
          </cell>
          <cell r="Q67">
            <v>54179877</v>
          </cell>
          <cell r="R67">
            <v>0</v>
          </cell>
          <cell r="S67">
            <v>5500438</v>
          </cell>
        </row>
        <row r="75">
          <cell r="C75">
            <v>862934470.60000002</v>
          </cell>
          <cell r="D75">
            <v>486810396.60000002</v>
          </cell>
          <cell r="E75">
            <v>376124074</v>
          </cell>
          <cell r="F75">
            <v>1037540</v>
          </cell>
          <cell r="G75">
            <v>113967</v>
          </cell>
          <cell r="H75">
            <v>861782963.60000002</v>
          </cell>
          <cell r="I75">
            <v>374502394</v>
          </cell>
          <cell r="J75">
            <v>55588448</v>
          </cell>
          <cell r="K75">
            <v>48292361</v>
          </cell>
          <cell r="L75">
            <v>7296087</v>
          </cell>
          <cell r="M75">
            <v>0</v>
          </cell>
          <cell r="N75">
            <v>318913945</v>
          </cell>
          <cell r="O75">
            <v>1</v>
          </cell>
          <cell r="P75">
            <v>432301549.60000002</v>
          </cell>
          <cell r="Q75">
            <v>4763335</v>
          </cell>
          <cell r="R75">
            <v>0</v>
          </cell>
          <cell r="S75">
            <v>50215685</v>
          </cell>
        </row>
        <row r="82">
          <cell r="C82">
            <v>1058423791</v>
          </cell>
          <cell r="D82">
            <v>761112196</v>
          </cell>
          <cell r="E82">
            <v>297311595</v>
          </cell>
          <cell r="F82">
            <v>5901200</v>
          </cell>
          <cell r="G82">
            <v>0</v>
          </cell>
          <cell r="H82">
            <v>1052522591</v>
          </cell>
          <cell r="I82">
            <v>562942273</v>
          </cell>
          <cell r="J82">
            <v>120140938</v>
          </cell>
          <cell r="K82">
            <v>106138224</v>
          </cell>
          <cell r="L82">
            <v>14002714</v>
          </cell>
          <cell r="M82">
            <v>0</v>
          </cell>
          <cell r="N82">
            <v>442801334</v>
          </cell>
          <cell r="O82">
            <v>1</v>
          </cell>
          <cell r="P82">
            <v>210729345</v>
          </cell>
          <cell r="Q82">
            <v>27478714</v>
          </cell>
          <cell r="R82">
            <v>0</v>
          </cell>
          <cell r="S82">
            <v>251372259</v>
          </cell>
        </row>
        <row r="88">
          <cell r="C88">
            <v>575919004</v>
          </cell>
          <cell r="D88">
            <v>407166366</v>
          </cell>
          <cell r="E88">
            <v>168752638</v>
          </cell>
          <cell r="F88">
            <v>1651701</v>
          </cell>
          <cell r="G88">
            <v>75459</v>
          </cell>
          <cell r="H88">
            <v>574191844</v>
          </cell>
          <cell r="I88">
            <v>168529875</v>
          </cell>
          <cell r="J88">
            <v>77564582</v>
          </cell>
          <cell r="K88">
            <v>73779520</v>
          </cell>
          <cell r="L88">
            <v>3785062</v>
          </cell>
          <cell r="M88">
            <v>0</v>
          </cell>
          <cell r="N88">
            <v>90644293</v>
          </cell>
          <cell r="O88">
            <v>321000</v>
          </cell>
          <cell r="P88">
            <v>368554589</v>
          </cell>
          <cell r="Q88">
            <v>20170673</v>
          </cell>
          <cell r="R88">
            <v>0</v>
          </cell>
          <cell r="S88">
            <v>16936707</v>
          </cell>
        </row>
        <row r="94">
          <cell r="C94">
            <v>465476621.71099991</v>
          </cell>
          <cell r="D94">
            <v>401418640.71099991</v>
          </cell>
          <cell r="E94">
            <v>64057981</v>
          </cell>
          <cell r="F94">
            <v>0</v>
          </cell>
          <cell r="G94">
            <v>97227</v>
          </cell>
          <cell r="H94">
            <v>465379394.10500002</v>
          </cell>
          <cell r="I94">
            <v>123932006.86399999</v>
          </cell>
          <cell r="J94">
            <v>42766685.484999999</v>
          </cell>
          <cell r="K94">
            <v>40577815.484999999</v>
          </cell>
          <cell r="L94">
            <v>2188870</v>
          </cell>
          <cell r="M94">
            <v>0</v>
          </cell>
          <cell r="N94">
            <v>81165321.379000008</v>
          </cell>
          <cell r="O94">
            <v>0</v>
          </cell>
          <cell r="P94">
            <v>120831203.41499999</v>
          </cell>
          <cell r="Q94">
            <v>16438866.506999999</v>
          </cell>
          <cell r="R94">
            <v>0</v>
          </cell>
          <cell r="S94">
            <v>204177317.31900001</v>
          </cell>
        </row>
        <row r="100">
          <cell r="C100">
            <v>3967722635</v>
          </cell>
          <cell r="D100">
            <v>2909061678</v>
          </cell>
          <cell r="E100">
            <v>1058660957</v>
          </cell>
          <cell r="F100">
            <v>41773997</v>
          </cell>
          <cell r="G100">
            <v>5132804</v>
          </cell>
          <cell r="H100">
            <v>3920815834</v>
          </cell>
          <cell r="I100">
            <v>2272673150</v>
          </cell>
          <cell r="J100">
            <v>303923990</v>
          </cell>
          <cell r="K100">
            <v>272686715</v>
          </cell>
          <cell r="L100">
            <v>31237275</v>
          </cell>
          <cell r="M100">
            <v>0</v>
          </cell>
          <cell r="N100">
            <v>1968151959</v>
          </cell>
          <cell r="O100">
            <v>597201</v>
          </cell>
          <cell r="P100">
            <v>1329797160</v>
          </cell>
          <cell r="Q100">
            <v>75614049</v>
          </cell>
          <cell r="R100">
            <v>4609</v>
          </cell>
          <cell r="S100">
            <v>242726866</v>
          </cell>
          <cell r="T100">
            <v>3616891844</v>
          </cell>
        </row>
        <row r="117">
          <cell r="C117">
            <v>2804166608</v>
          </cell>
          <cell r="D117">
            <v>1910882402</v>
          </cell>
          <cell r="E117">
            <v>893284206</v>
          </cell>
          <cell r="F117">
            <v>74231121</v>
          </cell>
          <cell r="G117">
            <v>734265</v>
          </cell>
          <cell r="H117">
            <v>2729201222</v>
          </cell>
          <cell r="I117">
            <v>1138319997</v>
          </cell>
          <cell r="J117">
            <v>265763494</v>
          </cell>
          <cell r="K117">
            <v>252766891</v>
          </cell>
          <cell r="L117">
            <v>12996603</v>
          </cell>
          <cell r="M117">
            <v>0</v>
          </cell>
          <cell r="N117">
            <v>871508727</v>
          </cell>
          <cell r="O117">
            <v>1047776</v>
          </cell>
          <cell r="P117">
            <v>1203124393</v>
          </cell>
          <cell r="Q117">
            <v>44276393</v>
          </cell>
          <cell r="R117">
            <v>1200093</v>
          </cell>
          <cell r="S117">
            <v>342280346</v>
          </cell>
          <cell r="T117">
            <v>2463437728</v>
          </cell>
        </row>
        <row r="130">
          <cell r="C130">
            <v>1864915214</v>
          </cell>
          <cell r="D130">
            <v>1213418049</v>
          </cell>
          <cell r="E130">
            <v>651497165</v>
          </cell>
          <cell r="F130">
            <v>19489537</v>
          </cell>
          <cell r="G130">
            <v>4487793</v>
          </cell>
          <cell r="H130">
            <v>1840937884</v>
          </cell>
          <cell r="I130">
            <v>1229543955</v>
          </cell>
          <cell r="J130">
            <v>284698280</v>
          </cell>
          <cell r="K130">
            <v>271219633</v>
          </cell>
          <cell r="L130">
            <v>13478647</v>
          </cell>
          <cell r="M130">
            <v>0</v>
          </cell>
          <cell r="N130">
            <v>944845675</v>
          </cell>
          <cell r="O130">
            <v>0</v>
          </cell>
          <cell r="P130">
            <v>470751184</v>
          </cell>
          <cell r="Q130">
            <v>35746960</v>
          </cell>
          <cell r="R130">
            <v>0</v>
          </cell>
          <cell r="S130">
            <v>104895785</v>
          </cell>
          <cell r="T130">
            <v>1556239604</v>
          </cell>
        </row>
      </sheetData>
      <sheetData sheetId="2"/>
      <sheetData sheetId="3">
        <row r="7">
          <cell r="S7">
            <v>17505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tabSelected="1" view="pageBreakPreview" zoomScaleNormal="85" zoomScaleSheetLayoutView="100" workbookViewId="0">
      <selection activeCell="D12" sqref="D12"/>
    </sheetView>
  </sheetViews>
  <sheetFormatPr defaultColWidth="8.88671875" defaultRowHeight="16.5" x14ac:dyDescent="0.25"/>
  <cols>
    <col min="1" max="1" width="3.21875" style="37" bestFit="1" customWidth="1"/>
    <col min="2" max="2" width="18.44140625" style="37" customWidth="1"/>
    <col min="3" max="3" width="7.33203125" style="37" customWidth="1"/>
    <col min="4" max="4" width="7.33203125" style="38" customWidth="1"/>
    <col min="5" max="5" width="7.88671875" style="55" customWidth="1"/>
    <col min="6" max="6" width="5.21875" style="55" customWidth="1"/>
    <col min="7" max="7" width="4.44140625" style="55" customWidth="1"/>
    <col min="8" max="8" width="7.44140625" style="37" customWidth="1"/>
    <col min="9" max="9" width="8.88671875" style="37" customWidth="1"/>
    <col min="10" max="10" width="8.5546875" style="37" customWidth="1"/>
    <col min="11" max="11" width="8.21875" style="55" customWidth="1"/>
    <col min="12" max="12" width="5.21875" style="55" customWidth="1"/>
    <col min="13" max="13" width="8.44140625" style="55" customWidth="1"/>
    <col min="14" max="14" width="4.44140625" style="55" customWidth="1"/>
    <col min="15" max="15" width="7.77734375" style="55" customWidth="1"/>
    <col min="16" max="16" width="9.5546875" style="55" customWidth="1"/>
    <col min="17" max="17" width="8.6640625" style="55" customWidth="1"/>
    <col min="18" max="18" width="6.21875" style="55" customWidth="1"/>
    <col min="19" max="19" width="8.5546875" style="55" customWidth="1"/>
    <col min="20" max="20" width="10.88671875" style="68" customWidth="1"/>
    <col min="21" max="21" width="9.5546875" style="68" customWidth="1"/>
    <col min="22" max="22" width="9.5546875" style="68" hidden="1" customWidth="1"/>
    <col min="23" max="23" width="9.5546875" style="68" customWidth="1"/>
    <col min="24" max="24" width="9.5546875" style="191" customWidth="1"/>
    <col min="25" max="25" width="9.33203125" style="37" customWidth="1"/>
    <col min="26" max="16384" width="8.88671875" style="37"/>
  </cols>
  <sheetData>
    <row r="1" spans="1:25" s="3" customFormat="1" ht="77.25" customHeight="1" x14ac:dyDescent="0.25">
      <c r="A1" s="120" t="s">
        <v>80</v>
      </c>
      <c r="B1" s="120"/>
      <c r="C1" s="120"/>
      <c r="D1" s="120"/>
      <c r="E1" s="121" t="s">
        <v>0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2" t="s">
        <v>78</v>
      </c>
      <c r="Q1" s="122"/>
      <c r="R1" s="122"/>
      <c r="S1" s="122"/>
      <c r="T1" s="122"/>
      <c r="U1" s="2"/>
      <c r="V1" s="2"/>
      <c r="W1" s="2"/>
      <c r="X1" s="179"/>
    </row>
    <row r="2" spans="1:25" s="3" customFormat="1" ht="19.5" customHeight="1" x14ac:dyDescent="0.25">
      <c r="A2" s="1"/>
      <c r="B2" s="1"/>
      <c r="C2" s="1"/>
      <c r="D2" s="5"/>
      <c r="E2" s="123" t="str">
        <f>[1]TT!$E$2</f>
        <v>7 tháng / Năm 2026 (Từ ngày 01/10/2025 đến ngày 30/4/2026)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2"/>
      <c r="Q2" s="2"/>
      <c r="R2" s="2"/>
      <c r="S2" s="2"/>
      <c r="T2" s="6"/>
      <c r="U2" s="6"/>
      <c r="V2" s="6"/>
      <c r="W2" s="6"/>
      <c r="X2" s="180"/>
    </row>
    <row r="3" spans="1:25" s="3" customFormat="1" ht="18.75" x14ac:dyDescent="0.2">
      <c r="B3" s="7"/>
      <c r="C3" s="7"/>
      <c r="D3" s="4"/>
      <c r="I3" s="8"/>
      <c r="M3" s="8"/>
      <c r="N3" s="8"/>
      <c r="O3" s="9"/>
      <c r="P3" s="9"/>
      <c r="Q3" s="124" t="s">
        <v>1</v>
      </c>
      <c r="R3" s="124"/>
      <c r="S3" s="124"/>
      <c r="T3" s="125"/>
      <c r="U3" s="10"/>
      <c r="V3" s="10"/>
      <c r="W3" s="10"/>
      <c r="X3" s="11">
        <f>VALUE(LEFT(E2,2))</f>
        <v>7</v>
      </c>
    </row>
    <row r="4" spans="1:25" s="8" customFormat="1" ht="15" customHeight="1" x14ac:dyDescent="0.25">
      <c r="A4" s="159" t="s">
        <v>2</v>
      </c>
      <c r="B4" s="159" t="s">
        <v>3</v>
      </c>
      <c r="C4" s="130" t="s">
        <v>4</v>
      </c>
      <c r="D4" s="129" t="s">
        <v>5</v>
      </c>
      <c r="E4" s="129"/>
      <c r="F4" s="129" t="s">
        <v>6</v>
      </c>
      <c r="G4" s="129" t="s">
        <v>7</v>
      </c>
      <c r="H4" s="130" t="s">
        <v>8</v>
      </c>
      <c r="I4" s="131" t="s">
        <v>5</v>
      </c>
      <c r="J4" s="132"/>
      <c r="K4" s="132"/>
      <c r="L4" s="132"/>
      <c r="M4" s="132"/>
      <c r="N4" s="132"/>
      <c r="O4" s="132"/>
      <c r="P4" s="132"/>
      <c r="Q4" s="132"/>
      <c r="R4" s="133"/>
      <c r="S4" s="134" t="s">
        <v>9</v>
      </c>
      <c r="T4" s="137" t="s">
        <v>10</v>
      </c>
      <c r="U4" s="137" t="s">
        <v>11</v>
      </c>
      <c r="V4" s="12"/>
      <c r="W4" s="153" t="s">
        <v>12</v>
      </c>
      <c r="X4" s="154"/>
      <c r="Y4" s="126" t="s">
        <v>13</v>
      </c>
    </row>
    <row r="5" spans="1:25" s="8" customFormat="1" ht="18.75" x14ac:dyDescent="0.25">
      <c r="A5" s="160"/>
      <c r="B5" s="160"/>
      <c r="C5" s="130"/>
      <c r="D5" s="142" t="s">
        <v>14</v>
      </c>
      <c r="E5" s="129" t="s">
        <v>15</v>
      </c>
      <c r="F5" s="129"/>
      <c r="G5" s="129"/>
      <c r="H5" s="130"/>
      <c r="I5" s="130" t="s">
        <v>16</v>
      </c>
      <c r="J5" s="143" t="s">
        <v>5</v>
      </c>
      <c r="K5" s="144"/>
      <c r="L5" s="144"/>
      <c r="M5" s="144"/>
      <c r="N5" s="145"/>
      <c r="O5" s="129" t="s">
        <v>17</v>
      </c>
      <c r="P5" s="150" t="s">
        <v>18</v>
      </c>
      <c r="Q5" s="138" t="s">
        <v>19</v>
      </c>
      <c r="R5" s="138" t="s">
        <v>20</v>
      </c>
      <c r="S5" s="135"/>
      <c r="T5" s="137"/>
      <c r="U5" s="137"/>
      <c r="V5" s="13"/>
      <c r="W5" s="155"/>
      <c r="X5" s="156"/>
      <c r="Y5" s="127"/>
    </row>
    <row r="6" spans="1:25" s="8" customFormat="1" ht="18.75" x14ac:dyDescent="0.25">
      <c r="A6" s="160"/>
      <c r="B6" s="160"/>
      <c r="C6" s="130"/>
      <c r="D6" s="142"/>
      <c r="E6" s="129"/>
      <c r="F6" s="129"/>
      <c r="G6" s="129"/>
      <c r="H6" s="130"/>
      <c r="I6" s="130"/>
      <c r="J6" s="130" t="s">
        <v>21</v>
      </c>
      <c r="K6" s="139" t="s">
        <v>5</v>
      </c>
      <c r="L6" s="140"/>
      <c r="M6" s="129" t="s">
        <v>22</v>
      </c>
      <c r="N6" s="134" t="s">
        <v>23</v>
      </c>
      <c r="O6" s="129"/>
      <c r="P6" s="151"/>
      <c r="Q6" s="138"/>
      <c r="R6" s="138"/>
      <c r="S6" s="135"/>
      <c r="T6" s="137"/>
      <c r="U6" s="137"/>
      <c r="V6" s="13"/>
      <c r="W6" s="155"/>
      <c r="X6" s="156"/>
      <c r="Y6" s="127"/>
    </row>
    <row r="7" spans="1:25" s="8" customFormat="1" ht="18.75" x14ac:dyDescent="0.25">
      <c r="A7" s="160"/>
      <c r="B7" s="160"/>
      <c r="C7" s="130"/>
      <c r="D7" s="142"/>
      <c r="E7" s="129"/>
      <c r="F7" s="129"/>
      <c r="G7" s="129"/>
      <c r="H7" s="130"/>
      <c r="I7" s="130"/>
      <c r="J7" s="130"/>
      <c r="K7" s="134" t="s">
        <v>24</v>
      </c>
      <c r="L7" s="134" t="s">
        <v>25</v>
      </c>
      <c r="M7" s="129"/>
      <c r="N7" s="135"/>
      <c r="O7" s="129"/>
      <c r="P7" s="151"/>
      <c r="Q7" s="138"/>
      <c r="R7" s="138"/>
      <c r="S7" s="135"/>
      <c r="T7" s="137"/>
      <c r="U7" s="137"/>
      <c r="V7" s="13"/>
      <c r="W7" s="155"/>
      <c r="X7" s="156"/>
      <c r="Y7" s="127"/>
    </row>
    <row r="8" spans="1:25" s="8" customFormat="1" ht="96.75" customHeight="1" x14ac:dyDescent="0.25">
      <c r="A8" s="161"/>
      <c r="B8" s="161"/>
      <c r="C8" s="130"/>
      <c r="D8" s="142"/>
      <c r="E8" s="129"/>
      <c r="F8" s="129"/>
      <c r="G8" s="129"/>
      <c r="H8" s="130"/>
      <c r="I8" s="130"/>
      <c r="J8" s="130"/>
      <c r="K8" s="136"/>
      <c r="L8" s="136"/>
      <c r="M8" s="129"/>
      <c r="N8" s="136"/>
      <c r="O8" s="129"/>
      <c r="P8" s="152"/>
      <c r="Q8" s="138"/>
      <c r="R8" s="138"/>
      <c r="S8" s="136"/>
      <c r="T8" s="137"/>
      <c r="U8" s="137"/>
      <c r="V8" s="14"/>
      <c r="W8" s="157"/>
      <c r="X8" s="158"/>
      <c r="Y8" s="128"/>
    </row>
    <row r="9" spans="1:25" s="19" customFormat="1" ht="20.25" customHeight="1" x14ac:dyDescent="0.25">
      <c r="A9" s="146" t="s">
        <v>26</v>
      </c>
      <c r="B9" s="147"/>
      <c r="C9" s="15" t="s">
        <v>27</v>
      </c>
      <c r="D9" s="16" t="s">
        <v>28</v>
      </c>
      <c r="E9" s="15" t="s">
        <v>29</v>
      </c>
      <c r="F9" s="15" t="s">
        <v>30</v>
      </c>
      <c r="G9" s="15" t="s">
        <v>31</v>
      </c>
      <c r="H9" s="15" t="s">
        <v>32</v>
      </c>
      <c r="I9" s="15" t="s">
        <v>33</v>
      </c>
      <c r="J9" s="15" t="s">
        <v>34</v>
      </c>
      <c r="K9" s="15" t="s">
        <v>35</v>
      </c>
      <c r="L9" s="15" t="s">
        <v>36</v>
      </c>
      <c r="M9" s="15" t="s">
        <v>37</v>
      </c>
      <c r="N9" s="15" t="s">
        <v>38</v>
      </c>
      <c r="O9" s="15" t="s">
        <v>39</v>
      </c>
      <c r="P9" s="15" t="s">
        <v>40</v>
      </c>
      <c r="Q9" s="15" t="s">
        <v>41</v>
      </c>
      <c r="R9" s="15" t="s">
        <v>42</v>
      </c>
      <c r="S9" s="15" t="s">
        <v>43</v>
      </c>
      <c r="T9" s="17" t="s">
        <v>44</v>
      </c>
      <c r="U9" s="17" t="s">
        <v>44</v>
      </c>
      <c r="V9" s="17"/>
      <c r="W9" s="17"/>
      <c r="X9" s="181"/>
      <c r="Y9" s="18"/>
    </row>
    <row r="10" spans="1:25" s="25" customFormat="1" ht="24" customHeight="1" x14ac:dyDescent="0.25">
      <c r="A10" s="20" t="s">
        <v>45</v>
      </c>
      <c r="B10" s="21" t="s">
        <v>46</v>
      </c>
      <c r="C10" s="22">
        <f>SUM(C11:C23)</f>
        <v>60277</v>
      </c>
      <c r="D10" s="22">
        <f t="shared" ref="D10:S10" si="0">SUM(D11:D23)</f>
        <v>36821</v>
      </c>
      <c r="E10" s="22">
        <f t="shared" si="0"/>
        <v>23456</v>
      </c>
      <c r="F10" s="22">
        <f t="shared" si="0"/>
        <v>95</v>
      </c>
      <c r="G10" s="22">
        <f t="shared" si="0"/>
        <v>48</v>
      </c>
      <c r="H10" s="22">
        <f t="shared" si="0"/>
        <v>60134</v>
      </c>
      <c r="I10" s="22">
        <f t="shared" si="0"/>
        <v>35871</v>
      </c>
      <c r="J10" s="22">
        <f t="shared" si="0"/>
        <v>16423</v>
      </c>
      <c r="K10" s="22">
        <f t="shared" si="0"/>
        <v>16168</v>
      </c>
      <c r="L10" s="22">
        <f t="shared" si="0"/>
        <v>255</v>
      </c>
      <c r="M10" s="22">
        <f t="shared" si="0"/>
        <v>19424</v>
      </c>
      <c r="N10" s="22">
        <f t="shared" si="0"/>
        <v>24</v>
      </c>
      <c r="O10" s="22">
        <f t="shared" si="0"/>
        <v>20322</v>
      </c>
      <c r="P10" s="22">
        <f t="shared" si="0"/>
        <v>1548</v>
      </c>
      <c r="Q10" s="22">
        <f t="shared" si="0"/>
        <v>11</v>
      </c>
      <c r="R10" s="22">
        <f t="shared" si="0"/>
        <v>2382</v>
      </c>
      <c r="S10" s="22">
        <f t="shared" si="0"/>
        <v>43711</v>
      </c>
      <c r="T10" s="23">
        <f>J10/I10</f>
        <v>0.45783501993253606</v>
      </c>
      <c r="U10" s="23">
        <f>I10/H10</f>
        <v>0.5965177769647787</v>
      </c>
      <c r="V10" s="23"/>
      <c r="W10" s="148">
        <f>(84.3%/12)*X3</f>
        <v>0.49174999999999996</v>
      </c>
      <c r="X10" s="149"/>
      <c r="Y10" s="24">
        <f>T10-$W$10</f>
        <v>-3.3914980067463907E-2</v>
      </c>
    </row>
    <row r="11" spans="1:25" s="31" customFormat="1" ht="23.25" customHeight="1" x14ac:dyDescent="0.25">
      <c r="A11" s="26">
        <v>1</v>
      </c>
      <c r="B11" s="27" t="s">
        <v>47</v>
      </c>
      <c r="C11" s="28">
        <f>[2]THBieu04!C11</f>
        <v>1933</v>
      </c>
      <c r="D11" s="29">
        <f>[2]THBieu04!D11</f>
        <v>1469</v>
      </c>
      <c r="E11" s="28">
        <f>[2]THBieu04!E11</f>
        <v>464</v>
      </c>
      <c r="F11" s="28">
        <f>[2]THBieu04!F11</f>
        <v>8</v>
      </c>
      <c r="G11" s="28">
        <f>[2]THBieu04!G11</f>
        <v>0</v>
      </c>
      <c r="H11" s="28">
        <f>[2]THBieu04!H11</f>
        <v>1925</v>
      </c>
      <c r="I11" s="28">
        <f>[2]THBieu04!I11</f>
        <v>750</v>
      </c>
      <c r="J11" s="28">
        <f>[2]THBieu04!J11</f>
        <v>306</v>
      </c>
      <c r="K11" s="28">
        <f>[2]THBieu04!K11</f>
        <v>295</v>
      </c>
      <c r="L11" s="28">
        <f>[2]THBieu04!L11</f>
        <v>11</v>
      </c>
      <c r="M11" s="28">
        <f>[2]THBieu04!M11</f>
        <v>441</v>
      </c>
      <c r="N11" s="28">
        <f>[2]THBieu04!N11</f>
        <v>3</v>
      </c>
      <c r="O11" s="28">
        <f>[2]THBieu04!O11</f>
        <v>430</v>
      </c>
      <c r="P11" s="28">
        <f>[2]THBieu04!P11</f>
        <v>485</v>
      </c>
      <c r="Q11" s="28">
        <f>[2]THBieu04!Q11</f>
        <v>1</v>
      </c>
      <c r="R11" s="28">
        <f>[2]THBieu04!R11</f>
        <v>259</v>
      </c>
      <c r="S11" s="28">
        <f>[2]THBieu04!S11</f>
        <v>1619</v>
      </c>
      <c r="T11" s="23">
        <f t="shared" ref="T11:T23" si="1">J11/I11</f>
        <v>0.40799999999999997</v>
      </c>
      <c r="U11" s="30">
        <f>I11/H11</f>
        <v>0.38961038961038963</v>
      </c>
      <c r="V11" s="30">
        <v>0.84299999999999997</v>
      </c>
      <c r="W11" s="30">
        <f>(V11/12)*$X$3</f>
        <v>0.49174999999999996</v>
      </c>
      <c r="X11" s="182" t="str">
        <f>IF(T11&gt;=((84.3%/12)*$X$3),"Đạt","Không Đạt")</f>
        <v>Không Đạt</v>
      </c>
      <c r="Y11" s="24">
        <f t="shared" ref="Y11:Y23" si="2">T11-W11</f>
        <v>-8.3749999999999991E-2</v>
      </c>
    </row>
    <row r="12" spans="1:25" s="31" customFormat="1" ht="26.25" customHeight="1" x14ac:dyDescent="0.25">
      <c r="A12" s="26">
        <v>2</v>
      </c>
      <c r="B12" s="27" t="s">
        <v>48</v>
      </c>
      <c r="C12" s="28">
        <f>[2]THBieu04!C29</f>
        <v>4422</v>
      </c>
      <c r="D12" s="29">
        <f>[2]THBieu04!D29</f>
        <v>2817</v>
      </c>
      <c r="E12" s="28">
        <f>[2]THBieu04!E29</f>
        <v>1605</v>
      </c>
      <c r="F12" s="28">
        <f>[2]THBieu04!F29</f>
        <v>9</v>
      </c>
      <c r="G12" s="28">
        <f>[2]THBieu04!G29</f>
        <v>5</v>
      </c>
      <c r="H12" s="28">
        <f>[2]THBieu04!H29</f>
        <v>4408</v>
      </c>
      <c r="I12" s="28">
        <f>[2]THBieu04!I29</f>
        <v>2182</v>
      </c>
      <c r="J12" s="28">
        <f>[2]THBieu04!J29</f>
        <v>1109</v>
      </c>
      <c r="K12" s="28">
        <f>[2]THBieu04!K29</f>
        <v>1097</v>
      </c>
      <c r="L12" s="28">
        <f>[2]THBieu04!L29</f>
        <v>12</v>
      </c>
      <c r="M12" s="28">
        <f>[2]THBieu04!M29</f>
        <v>1073</v>
      </c>
      <c r="N12" s="28">
        <f>[2]THBieu04!N29</f>
        <v>0</v>
      </c>
      <c r="O12" s="28">
        <f>[2]THBieu04!O29</f>
        <v>2017</v>
      </c>
      <c r="P12" s="28">
        <f>[2]THBieu04!P29</f>
        <v>47</v>
      </c>
      <c r="Q12" s="28">
        <f>[2]THBieu04!Q29</f>
        <v>0</v>
      </c>
      <c r="R12" s="28">
        <f>[2]THBieu04!R29</f>
        <v>162</v>
      </c>
      <c r="S12" s="28">
        <f>[2]THBieu04!S29</f>
        <v>3299</v>
      </c>
      <c r="T12" s="23">
        <f t="shared" si="1"/>
        <v>0.50824931255728689</v>
      </c>
      <c r="U12" s="30">
        <f t="shared" ref="U12:U23" si="3">I12/H12</f>
        <v>0.49500907441016334</v>
      </c>
      <c r="V12" s="30">
        <v>0.85540000000000005</v>
      </c>
      <c r="W12" s="30">
        <f t="shared" ref="W12:W23" si="4">(V12/12)*$X$3</f>
        <v>0.49898333333333333</v>
      </c>
      <c r="X12" s="182" t="s">
        <v>49</v>
      </c>
      <c r="Y12" s="24">
        <f t="shared" si="2"/>
        <v>9.2659792239535577E-3</v>
      </c>
    </row>
    <row r="13" spans="1:25" s="31" customFormat="1" ht="23.25" customHeight="1" x14ac:dyDescent="0.25">
      <c r="A13" s="26">
        <v>3</v>
      </c>
      <c r="B13" s="27" t="s">
        <v>50</v>
      </c>
      <c r="C13" s="28">
        <f>[2]THBieu04!C41</f>
        <v>4672</v>
      </c>
      <c r="D13" s="29">
        <f>[2]THBieu04!D41</f>
        <v>2882</v>
      </c>
      <c r="E13" s="28">
        <f>[2]THBieu04!E41</f>
        <v>1790</v>
      </c>
      <c r="F13" s="28">
        <f>[2]THBieu04!F41</f>
        <v>1</v>
      </c>
      <c r="G13" s="28">
        <f>[2]THBieu04!G41</f>
        <v>0</v>
      </c>
      <c r="H13" s="28">
        <f>[2]THBieu04!H41</f>
        <v>4671</v>
      </c>
      <c r="I13" s="28">
        <f>[2]THBieu04!I41</f>
        <v>2396</v>
      </c>
      <c r="J13" s="28">
        <f>[2]THBieu04!J41</f>
        <v>1075</v>
      </c>
      <c r="K13" s="28">
        <f>[2]THBieu04!K41</f>
        <v>1051</v>
      </c>
      <c r="L13" s="28">
        <f>[2]THBieu04!L41</f>
        <v>24</v>
      </c>
      <c r="M13" s="28">
        <f>[2]THBieu04!M41</f>
        <v>1320</v>
      </c>
      <c r="N13" s="28">
        <f>[2]THBieu04!N41</f>
        <v>1</v>
      </c>
      <c r="O13" s="28">
        <f>[2]THBieu04!O41</f>
        <v>1499</v>
      </c>
      <c r="P13" s="28">
        <f>[2]THBieu04!P41</f>
        <v>168</v>
      </c>
      <c r="Q13" s="28">
        <f>[2]THBieu04!Q41</f>
        <v>3</v>
      </c>
      <c r="R13" s="28">
        <f>[2]THBieu04!R41</f>
        <v>605</v>
      </c>
      <c r="S13" s="28">
        <f>[2]THBieu04!S41</f>
        <v>3596</v>
      </c>
      <c r="T13" s="23">
        <f t="shared" si="1"/>
        <v>0.44866444073455758</v>
      </c>
      <c r="U13" s="30">
        <f t="shared" si="3"/>
        <v>0.51295225861699845</v>
      </c>
      <c r="V13" s="30">
        <v>0.86719999999999997</v>
      </c>
      <c r="W13" s="30">
        <f t="shared" si="4"/>
        <v>0.50586666666666658</v>
      </c>
      <c r="X13" s="182" t="str">
        <f>IF(T13&gt;=((86.72%/12)*$X$3),"Đạt","Không Đạt")</f>
        <v>Không Đạt</v>
      </c>
      <c r="Y13" s="24">
        <f t="shared" si="2"/>
        <v>-5.7202225932108997E-2</v>
      </c>
    </row>
    <row r="14" spans="1:25" s="31" customFormat="1" ht="23.25" customHeight="1" x14ac:dyDescent="0.25">
      <c r="A14" s="26">
        <v>4</v>
      </c>
      <c r="B14" s="27" t="s">
        <v>51</v>
      </c>
      <c r="C14" s="28">
        <f>[2]THBieu04!C50</f>
        <v>5434</v>
      </c>
      <c r="D14" s="29">
        <f>[2]THBieu04!D50</f>
        <v>2477</v>
      </c>
      <c r="E14" s="28">
        <f>[2]THBieu04!E50</f>
        <v>2957</v>
      </c>
      <c r="F14" s="28">
        <f>[2]THBieu04!F50</f>
        <v>23</v>
      </c>
      <c r="G14" s="28">
        <f>[2]THBieu04!G50</f>
        <v>0</v>
      </c>
      <c r="H14" s="28">
        <f>[2]THBieu04!H50</f>
        <v>5411</v>
      </c>
      <c r="I14" s="28">
        <f>[2]THBieu04!I50</f>
        <v>3509</v>
      </c>
      <c r="J14" s="28">
        <f>[2]THBieu04!J50</f>
        <v>1851</v>
      </c>
      <c r="K14" s="28">
        <f>[2]THBieu04!K50</f>
        <v>1841</v>
      </c>
      <c r="L14" s="28">
        <f>[2]THBieu04!L50</f>
        <v>10</v>
      </c>
      <c r="M14" s="28">
        <f>[2]THBieu04!M50</f>
        <v>1653</v>
      </c>
      <c r="N14" s="28">
        <f>[2]THBieu04!N50</f>
        <v>5</v>
      </c>
      <c r="O14" s="28">
        <f>[2]THBieu04!O50</f>
        <v>1497</v>
      </c>
      <c r="P14" s="28">
        <f>[2]THBieu04!P50</f>
        <v>266</v>
      </c>
      <c r="Q14" s="28">
        <f>[2]THBieu04!Q50</f>
        <v>0</v>
      </c>
      <c r="R14" s="28">
        <f>[2]THBieu04!R50</f>
        <v>139</v>
      </c>
      <c r="S14" s="28">
        <f>[2]THBieu04!S50</f>
        <v>3560</v>
      </c>
      <c r="T14" s="23">
        <f t="shared" si="1"/>
        <v>0.52750071245369046</v>
      </c>
      <c r="U14" s="30">
        <f t="shared" si="3"/>
        <v>0.64849380890778041</v>
      </c>
      <c r="V14" s="30">
        <v>0.89480000000000004</v>
      </c>
      <c r="W14" s="30">
        <f t="shared" si="4"/>
        <v>0.52196666666666669</v>
      </c>
      <c r="X14" s="182" t="str">
        <f>IF(T14&gt;=((89.48%/12)*$X$3),"Đạt","Không Đạt")</f>
        <v>Đạt</v>
      </c>
      <c r="Y14" s="24">
        <f t="shared" si="2"/>
        <v>5.5340457870237669E-3</v>
      </c>
    </row>
    <row r="15" spans="1:25" s="31" customFormat="1" ht="23.25" customHeight="1" x14ac:dyDescent="0.25">
      <c r="A15" s="26">
        <v>5</v>
      </c>
      <c r="B15" s="27" t="s">
        <v>52</v>
      </c>
      <c r="C15" s="28">
        <f>[2]THBieu04!C59</f>
        <v>2746</v>
      </c>
      <c r="D15" s="29">
        <f>[2]THBieu04!D59</f>
        <v>1640</v>
      </c>
      <c r="E15" s="28">
        <f>[2]THBieu04!E59</f>
        <v>1106</v>
      </c>
      <c r="F15" s="28">
        <f>[2]THBieu04!F59</f>
        <v>0</v>
      </c>
      <c r="G15" s="28">
        <f>[2]THBieu04!G59</f>
        <v>3</v>
      </c>
      <c r="H15" s="28">
        <f>[2]THBieu04!H59</f>
        <v>2743</v>
      </c>
      <c r="I15" s="28">
        <f>[2]THBieu04!I59</f>
        <v>1585</v>
      </c>
      <c r="J15" s="28">
        <f>[2]THBieu04!J59</f>
        <v>820</v>
      </c>
      <c r="K15" s="28">
        <f>[2]THBieu04!K59</f>
        <v>798</v>
      </c>
      <c r="L15" s="28">
        <f>[2]THBieu04!L59</f>
        <v>22</v>
      </c>
      <c r="M15" s="28">
        <f>[2]THBieu04!M59</f>
        <v>765</v>
      </c>
      <c r="N15" s="28">
        <f>[2]THBieu04!N59</f>
        <v>0</v>
      </c>
      <c r="O15" s="28">
        <f>[2]THBieu04!O59</f>
        <v>1099</v>
      </c>
      <c r="P15" s="28">
        <f>[2]THBieu04!P59</f>
        <v>56</v>
      </c>
      <c r="Q15" s="28">
        <f>[2]THBieu04!Q59</f>
        <v>3</v>
      </c>
      <c r="R15" s="28">
        <f>[2]THBieu04!R59</f>
        <v>0</v>
      </c>
      <c r="S15" s="28">
        <f>[2]THBieu04!S59</f>
        <v>1923</v>
      </c>
      <c r="T15" s="23">
        <f t="shared" si="1"/>
        <v>0.51735015772870663</v>
      </c>
      <c r="U15" s="30">
        <f t="shared" si="3"/>
        <v>0.57783448778709445</v>
      </c>
      <c r="V15" s="30">
        <v>0.87939999999999996</v>
      </c>
      <c r="W15" s="30">
        <f t="shared" si="4"/>
        <v>0.51298333333333324</v>
      </c>
      <c r="X15" s="182" t="str">
        <f>IF(T15&gt;=((87.94%/12)*$X$3),"Đạt","Không Đạt")</f>
        <v>Đạt</v>
      </c>
      <c r="Y15" s="24">
        <f t="shared" si="2"/>
        <v>4.3668243953733921E-3</v>
      </c>
    </row>
    <row r="16" spans="1:25" s="31" customFormat="1" ht="23.25" customHeight="1" x14ac:dyDescent="0.25">
      <c r="A16" s="26">
        <v>6</v>
      </c>
      <c r="B16" s="27" t="s">
        <v>53</v>
      </c>
      <c r="C16" s="28">
        <f>[2]THBieu04!C67</f>
        <v>3024</v>
      </c>
      <c r="D16" s="29">
        <f>[2]THBieu04!D67</f>
        <v>2245</v>
      </c>
      <c r="E16" s="28">
        <f>[2]THBieu04!E67</f>
        <v>779</v>
      </c>
      <c r="F16" s="28">
        <f>[2]THBieu04!F67</f>
        <v>1</v>
      </c>
      <c r="G16" s="28">
        <f>[2]THBieu04!G67</f>
        <v>0</v>
      </c>
      <c r="H16" s="28">
        <f>[2]THBieu04!H67</f>
        <v>3023</v>
      </c>
      <c r="I16" s="28">
        <f>[2]THBieu04!I67</f>
        <v>1185</v>
      </c>
      <c r="J16" s="28">
        <f>[2]THBieu04!J67</f>
        <v>588</v>
      </c>
      <c r="K16" s="28">
        <f>[2]THBieu04!K67</f>
        <v>576</v>
      </c>
      <c r="L16" s="28">
        <f>[2]THBieu04!L67</f>
        <v>12</v>
      </c>
      <c r="M16" s="28">
        <f>[2]THBieu04!M67</f>
        <v>597</v>
      </c>
      <c r="N16" s="28">
        <f>[2]THBieu04!N67</f>
        <v>0</v>
      </c>
      <c r="O16" s="28">
        <f>[2]THBieu04!O67</f>
        <v>1725</v>
      </c>
      <c r="P16" s="28">
        <f>[2]THBieu04!P67</f>
        <v>84</v>
      </c>
      <c r="Q16" s="28">
        <f>[2]THBieu04!Q67</f>
        <v>0</v>
      </c>
      <c r="R16" s="28">
        <f>[2]THBieu04!R67</f>
        <v>29</v>
      </c>
      <c r="S16" s="28">
        <f>[2]THBieu04!S67</f>
        <v>2435</v>
      </c>
      <c r="T16" s="23">
        <f t="shared" si="1"/>
        <v>0.4962025316455696</v>
      </c>
      <c r="U16" s="30">
        <f t="shared" si="3"/>
        <v>0.39199470724445917</v>
      </c>
      <c r="V16" s="30">
        <v>0.86050000000000004</v>
      </c>
      <c r="W16" s="30">
        <f t="shared" si="4"/>
        <v>0.50195833333333328</v>
      </c>
      <c r="X16" s="182" t="str">
        <f>IF(T16&gt;=((86.05%/12)*$X$3),"Đạt","Không Đạt")</f>
        <v>Không Đạt</v>
      </c>
      <c r="Y16" s="24">
        <f t="shared" si="2"/>
        <v>-5.7558016877636842E-3</v>
      </c>
    </row>
    <row r="17" spans="1:25" s="31" customFormat="1" ht="23.25" customHeight="1" x14ac:dyDescent="0.25">
      <c r="A17" s="26">
        <v>7</v>
      </c>
      <c r="B17" s="27" t="s">
        <v>54</v>
      </c>
      <c r="C17" s="28">
        <f>[2]THBieu04!C75</f>
        <v>2820</v>
      </c>
      <c r="D17" s="29">
        <f>[2]THBieu04!D75</f>
        <v>1122</v>
      </c>
      <c r="E17" s="28">
        <f>[2]THBieu04!E75</f>
        <v>1698</v>
      </c>
      <c r="F17" s="28">
        <f>[2]THBieu04!F75</f>
        <v>3</v>
      </c>
      <c r="G17" s="28">
        <f>[2]THBieu04!G75</f>
        <v>2</v>
      </c>
      <c r="H17" s="28">
        <f>[2]THBieu04!H75</f>
        <v>2815</v>
      </c>
      <c r="I17" s="28">
        <f>[2]THBieu04!I75</f>
        <v>2221</v>
      </c>
      <c r="J17" s="28">
        <f>[2]THBieu04!J75</f>
        <v>1275</v>
      </c>
      <c r="K17" s="28">
        <f>[2]THBieu04!K75</f>
        <v>1254</v>
      </c>
      <c r="L17" s="28">
        <f>[2]THBieu04!L75</f>
        <v>21</v>
      </c>
      <c r="M17" s="28">
        <f>[2]THBieu04!M75</f>
        <v>945</v>
      </c>
      <c r="N17" s="28">
        <f>[2]THBieu04!N75</f>
        <v>1</v>
      </c>
      <c r="O17" s="28">
        <f>[2]THBieu04!O75</f>
        <v>540</v>
      </c>
      <c r="P17" s="28">
        <f>[2]THBieu04!P75</f>
        <v>36</v>
      </c>
      <c r="Q17" s="28">
        <f>[2]THBieu04!Q75</f>
        <v>0</v>
      </c>
      <c r="R17" s="28">
        <f>[2]THBieu04!R75</f>
        <v>18</v>
      </c>
      <c r="S17" s="28">
        <f>[2]THBieu04!S75</f>
        <v>1540</v>
      </c>
      <c r="T17" s="23">
        <f t="shared" si="1"/>
        <v>0.57406573615488521</v>
      </c>
      <c r="U17" s="30">
        <f t="shared" si="3"/>
        <v>0.78898756660746006</v>
      </c>
      <c r="V17" s="30">
        <v>0.86539999999999995</v>
      </c>
      <c r="W17" s="30">
        <f t="shared" si="4"/>
        <v>0.50481666666666669</v>
      </c>
      <c r="X17" s="182" t="str">
        <f>IF(T17&gt;=((86.54%/12)*$X$3),"Đạt","Không Đạt")</f>
        <v>Đạt</v>
      </c>
      <c r="Y17" s="24">
        <f t="shared" si="2"/>
        <v>6.9249069488218518E-2</v>
      </c>
    </row>
    <row r="18" spans="1:25" s="31" customFormat="1" ht="23.25" customHeight="1" x14ac:dyDescent="0.25">
      <c r="A18" s="26">
        <v>8</v>
      </c>
      <c r="B18" s="27" t="s">
        <v>55</v>
      </c>
      <c r="C18" s="28">
        <f>[2]THBieu04!C82</f>
        <v>2755</v>
      </c>
      <c r="D18" s="29">
        <f>[2]THBieu04!D82</f>
        <v>1387</v>
      </c>
      <c r="E18" s="28">
        <f>[2]THBieu04!E82</f>
        <v>1368</v>
      </c>
      <c r="F18" s="28">
        <f>[2]THBieu04!F82</f>
        <v>8</v>
      </c>
      <c r="G18" s="28">
        <f>[2]THBieu04!G82</f>
        <v>0</v>
      </c>
      <c r="H18" s="28">
        <f>[2]THBieu04!H82</f>
        <v>2747</v>
      </c>
      <c r="I18" s="28">
        <f>[2]THBieu04!I82</f>
        <v>2093</v>
      </c>
      <c r="J18" s="28">
        <f>[2]THBieu04!J82</f>
        <v>1054</v>
      </c>
      <c r="K18" s="28">
        <f>[2]THBieu04!K82</f>
        <v>1037</v>
      </c>
      <c r="L18" s="28">
        <f>[2]THBieu04!L82</f>
        <v>17</v>
      </c>
      <c r="M18" s="28">
        <f>[2]THBieu04!M82</f>
        <v>1038</v>
      </c>
      <c r="N18" s="28">
        <f>[2]THBieu04!N82</f>
        <v>1</v>
      </c>
      <c r="O18" s="28">
        <f>[2]THBieu04!O82</f>
        <v>574</v>
      </c>
      <c r="P18" s="28">
        <f>[2]THBieu04!P82</f>
        <v>26</v>
      </c>
      <c r="Q18" s="28">
        <f>[2]THBieu04!Q82</f>
        <v>0</v>
      </c>
      <c r="R18" s="28">
        <f>[2]THBieu04!R82</f>
        <v>54</v>
      </c>
      <c r="S18" s="28">
        <f>[2]THBieu04!S82</f>
        <v>1693</v>
      </c>
      <c r="T18" s="23">
        <f t="shared" si="1"/>
        <v>0.50358337314859059</v>
      </c>
      <c r="U18" s="30">
        <f t="shared" si="3"/>
        <v>0.76192209683290868</v>
      </c>
      <c r="V18" s="30">
        <v>0.84970000000000001</v>
      </c>
      <c r="W18" s="30">
        <f t="shared" si="4"/>
        <v>0.49565833333333331</v>
      </c>
      <c r="X18" s="182" t="str">
        <f>IF(T18&gt;=((84.97%/12)*$X$3),"Đạt","Không Đạt")</f>
        <v>Đạt</v>
      </c>
      <c r="Y18" s="24">
        <f t="shared" si="2"/>
        <v>7.9250398152572732E-3</v>
      </c>
    </row>
    <row r="19" spans="1:25" s="31" customFormat="1" ht="23.25" customHeight="1" x14ac:dyDescent="0.25">
      <c r="A19" s="26">
        <v>9</v>
      </c>
      <c r="B19" s="27" t="s">
        <v>56</v>
      </c>
      <c r="C19" s="28">
        <f>[2]THBieu04!C88</f>
        <v>1901</v>
      </c>
      <c r="D19" s="29">
        <f>[2]THBieu04!D88</f>
        <v>1151</v>
      </c>
      <c r="E19" s="28">
        <f>[2]THBieu04!E88</f>
        <v>750</v>
      </c>
      <c r="F19" s="28">
        <f>[2]THBieu04!F88</f>
        <v>3</v>
      </c>
      <c r="G19" s="28">
        <f>[2]THBieu04!G88</f>
        <v>2</v>
      </c>
      <c r="H19" s="28">
        <f>[2]THBieu04!H88</f>
        <v>1896</v>
      </c>
      <c r="I19" s="28">
        <f>[2]THBieu04!I88</f>
        <v>895</v>
      </c>
      <c r="J19" s="28">
        <f>[2]THBieu04!J88</f>
        <v>510</v>
      </c>
      <c r="K19" s="28">
        <f>[2]THBieu04!K88</f>
        <v>500</v>
      </c>
      <c r="L19" s="28">
        <f>[2]THBieu04!L88</f>
        <v>10</v>
      </c>
      <c r="M19" s="28">
        <f>[2]THBieu04!M88</f>
        <v>384</v>
      </c>
      <c r="N19" s="28">
        <f>[2]THBieu04!N88</f>
        <v>1</v>
      </c>
      <c r="O19" s="28">
        <f>[2]THBieu04!O88</f>
        <v>884</v>
      </c>
      <c r="P19" s="28">
        <f>[2]THBieu04!P88</f>
        <v>98</v>
      </c>
      <c r="Q19" s="28">
        <f>[2]THBieu04!Q88</f>
        <v>0</v>
      </c>
      <c r="R19" s="28">
        <f>[2]THBieu04!R88</f>
        <v>19</v>
      </c>
      <c r="S19" s="28">
        <f>[2]THBieu04!S88</f>
        <v>1386</v>
      </c>
      <c r="T19" s="23">
        <f t="shared" si="1"/>
        <v>0.56983240223463683</v>
      </c>
      <c r="U19" s="30">
        <f t="shared" si="3"/>
        <v>0.47204641350210969</v>
      </c>
      <c r="V19" s="30">
        <v>0.90600000000000003</v>
      </c>
      <c r="W19" s="30">
        <f t="shared" si="4"/>
        <v>0.52849999999999997</v>
      </c>
      <c r="X19" s="182" t="str">
        <f>IF(T19&gt;=((90.6%/12)*$X$3),"Đạt","Không Đạt")</f>
        <v>Đạt</v>
      </c>
      <c r="Y19" s="24">
        <f t="shared" si="2"/>
        <v>4.1332402234636856E-2</v>
      </c>
    </row>
    <row r="20" spans="1:25" s="31" customFormat="1" ht="23.25" customHeight="1" x14ac:dyDescent="0.25">
      <c r="A20" s="26">
        <v>10</v>
      </c>
      <c r="B20" s="27" t="s">
        <v>57</v>
      </c>
      <c r="C20" s="28">
        <f>[2]THBieu04!C94</f>
        <v>1851</v>
      </c>
      <c r="D20" s="29">
        <f>[2]THBieu04!D94</f>
        <v>1109</v>
      </c>
      <c r="E20" s="28">
        <f>[2]THBieu04!E94</f>
        <v>742</v>
      </c>
      <c r="F20" s="28">
        <f>[2]THBieu04!F94</f>
        <v>0</v>
      </c>
      <c r="G20" s="28">
        <f>[2]THBieu04!G94</f>
        <v>1</v>
      </c>
      <c r="H20" s="28">
        <f>[2]THBieu04!H94</f>
        <v>1850</v>
      </c>
      <c r="I20" s="28">
        <f>[2]THBieu04!I94</f>
        <v>928</v>
      </c>
      <c r="J20" s="28">
        <f>[2]THBieu04!J94</f>
        <v>511</v>
      </c>
      <c r="K20" s="28">
        <f>[2]THBieu04!K94</f>
        <v>509</v>
      </c>
      <c r="L20" s="28">
        <f>[2]THBieu04!L94</f>
        <v>2</v>
      </c>
      <c r="M20" s="28">
        <f>[2]THBieu04!M94</f>
        <v>417</v>
      </c>
      <c r="N20" s="28">
        <f>[2]THBieu04!N94</f>
        <v>0</v>
      </c>
      <c r="O20" s="28">
        <f>[2]THBieu04!O94</f>
        <v>601</v>
      </c>
      <c r="P20" s="28">
        <f>[2]THBieu04!P94</f>
        <v>89</v>
      </c>
      <c r="Q20" s="28">
        <f>[2]THBieu04!Q94</f>
        <v>0</v>
      </c>
      <c r="R20" s="28">
        <f>[2]THBieu04!R94</f>
        <v>232</v>
      </c>
      <c r="S20" s="28">
        <f>[2]THBieu04!S94</f>
        <v>1339</v>
      </c>
      <c r="T20" s="23">
        <f t="shared" si="1"/>
        <v>0.5506465517241379</v>
      </c>
      <c r="U20" s="30">
        <f t="shared" si="3"/>
        <v>0.50162162162162161</v>
      </c>
      <c r="V20" s="30">
        <v>0.88490000000000002</v>
      </c>
      <c r="W20" s="30">
        <f t="shared" si="4"/>
        <v>0.5161916666666666</v>
      </c>
      <c r="X20" s="182" t="str">
        <f>IF(T20&gt;=((88.49%/12)*$X$3),"Đạt","Không Đạt")</f>
        <v>Đạt</v>
      </c>
      <c r="Y20" s="24">
        <f t="shared" si="2"/>
        <v>3.4454885057471296E-2</v>
      </c>
    </row>
    <row r="21" spans="1:25" s="31" customFormat="1" ht="23.25" customHeight="1" x14ac:dyDescent="0.25">
      <c r="A21" s="26">
        <v>11</v>
      </c>
      <c r="B21" s="27" t="s">
        <v>58</v>
      </c>
      <c r="C21" s="28">
        <f>[2]THBieu04!C100</f>
        <v>11476</v>
      </c>
      <c r="D21" s="28">
        <f>[2]THBieu04!D100</f>
        <v>7707</v>
      </c>
      <c r="E21" s="28">
        <f>[2]THBieu04!E100</f>
        <v>3769</v>
      </c>
      <c r="F21" s="28">
        <f>[2]THBieu04!F100</f>
        <v>24</v>
      </c>
      <c r="G21" s="28">
        <f>[2]THBieu04!G100</f>
        <v>16</v>
      </c>
      <c r="H21" s="28">
        <f>[2]THBieu04!H100</f>
        <v>11436</v>
      </c>
      <c r="I21" s="28">
        <f>[2]THBieu04!I100</f>
        <v>7160</v>
      </c>
      <c r="J21" s="28">
        <f>[2]THBieu04!J100</f>
        <v>2780</v>
      </c>
      <c r="K21" s="28">
        <f>[2]THBieu04!K100</f>
        <v>2750</v>
      </c>
      <c r="L21" s="28">
        <f>[2]THBieu04!L100</f>
        <v>30</v>
      </c>
      <c r="M21" s="28">
        <f>[2]THBieu04!M100</f>
        <v>4376</v>
      </c>
      <c r="N21" s="28">
        <f>[2]THBieu04!N100</f>
        <v>4</v>
      </c>
      <c r="O21" s="28">
        <f>[2]THBieu04!O100</f>
        <v>3776</v>
      </c>
      <c r="P21" s="28">
        <f>[2]THBieu04!P100</f>
        <v>68</v>
      </c>
      <c r="Q21" s="28">
        <f>[2]THBieu04!Q100</f>
        <v>1</v>
      </c>
      <c r="R21" s="28">
        <f>[2]THBieu04!R100</f>
        <v>431</v>
      </c>
      <c r="S21" s="28">
        <f>[2]THBieu04!S100</f>
        <v>8656</v>
      </c>
      <c r="T21" s="23">
        <f t="shared" si="1"/>
        <v>0.38826815642458101</v>
      </c>
      <c r="U21" s="30">
        <f t="shared" si="3"/>
        <v>0.62609303952430917</v>
      </c>
      <c r="V21" s="30">
        <v>0.84299999999999997</v>
      </c>
      <c r="W21" s="30">
        <f t="shared" si="4"/>
        <v>0.49174999999999996</v>
      </c>
      <c r="X21" s="182" t="str">
        <f>IF(T21&gt;=((84.3%/12)*$X$3),"Đạt","Không Đạt")</f>
        <v>Không Đạt</v>
      </c>
      <c r="Y21" s="24">
        <f t="shared" si="2"/>
        <v>-0.10348184357541895</v>
      </c>
    </row>
    <row r="22" spans="1:25" s="31" customFormat="1" ht="23.25" customHeight="1" x14ac:dyDescent="0.25">
      <c r="A22" s="26">
        <v>12</v>
      </c>
      <c r="B22" s="27" t="s">
        <v>59</v>
      </c>
      <c r="C22" s="28">
        <f>[2]THBieu04!C117</f>
        <v>9763</v>
      </c>
      <c r="D22" s="28">
        <f>[2]THBieu04!D117</f>
        <v>6639</v>
      </c>
      <c r="E22" s="28">
        <f>[2]THBieu04!E117</f>
        <v>3124</v>
      </c>
      <c r="F22" s="28">
        <f>[2]THBieu04!F117</f>
        <v>6</v>
      </c>
      <c r="G22" s="28">
        <f>[2]THBieu04!G117</f>
        <v>8</v>
      </c>
      <c r="H22" s="28">
        <f>[2]THBieu04!H117</f>
        <v>9749</v>
      </c>
      <c r="I22" s="28">
        <f>[2]THBieu04!I117</f>
        <v>5784</v>
      </c>
      <c r="J22" s="28">
        <f>[2]THBieu04!J117</f>
        <v>2315</v>
      </c>
      <c r="K22" s="28">
        <f>[2]THBieu04!K117</f>
        <v>2269</v>
      </c>
      <c r="L22" s="28">
        <f>[2]THBieu04!L117</f>
        <v>46</v>
      </c>
      <c r="M22" s="28">
        <f>[2]THBieu04!M117</f>
        <v>3461</v>
      </c>
      <c r="N22" s="28">
        <f>[2]THBieu04!N117</f>
        <v>8</v>
      </c>
      <c r="O22" s="28">
        <f>[2]THBieu04!O117</f>
        <v>3500</v>
      </c>
      <c r="P22" s="28">
        <f>[2]THBieu04!P117</f>
        <v>92</v>
      </c>
      <c r="Q22" s="28">
        <f>[2]THBieu04!Q117</f>
        <v>3</v>
      </c>
      <c r="R22" s="28">
        <f>[2]THBieu04!R117</f>
        <v>370</v>
      </c>
      <c r="S22" s="28">
        <f>[2]THBieu04!S117</f>
        <v>7434</v>
      </c>
      <c r="T22" s="23">
        <f t="shared" si="1"/>
        <v>0.40024204702627941</v>
      </c>
      <c r="U22" s="30">
        <f t="shared" si="3"/>
        <v>0.5932916196532978</v>
      </c>
      <c r="V22" s="30">
        <v>0.84299999999999997</v>
      </c>
      <c r="W22" s="30">
        <f t="shared" si="4"/>
        <v>0.49174999999999996</v>
      </c>
      <c r="X22" s="182" t="str">
        <f>IF(T22&gt;=((84.3%/12)*$X$3),"Đạt","Không Đạt")</f>
        <v>Không Đạt</v>
      </c>
      <c r="Y22" s="24">
        <f t="shared" si="2"/>
        <v>-9.1507952973720552E-2</v>
      </c>
    </row>
    <row r="23" spans="1:25" s="31" customFormat="1" ht="23.25" customHeight="1" x14ac:dyDescent="0.25">
      <c r="A23" s="26">
        <v>13</v>
      </c>
      <c r="B23" s="27" t="s">
        <v>60</v>
      </c>
      <c r="C23" s="28">
        <f>[2]THBieu04!C130</f>
        <v>7480</v>
      </c>
      <c r="D23" s="28">
        <f>[2]THBieu04!D130</f>
        <v>4176</v>
      </c>
      <c r="E23" s="28">
        <f>[2]THBieu04!E130</f>
        <v>3304</v>
      </c>
      <c r="F23" s="28">
        <f>[2]THBieu04!F130</f>
        <v>9</v>
      </c>
      <c r="G23" s="28">
        <f>[2]THBieu04!G130</f>
        <v>11</v>
      </c>
      <c r="H23" s="28">
        <f>[2]THBieu04!H130</f>
        <v>7460</v>
      </c>
      <c r="I23" s="28">
        <f>[2]THBieu04!I130</f>
        <v>5183</v>
      </c>
      <c r="J23" s="28">
        <f>[2]THBieu04!J130</f>
        <v>2229</v>
      </c>
      <c r="K23" s="28">
        <f>[2]THBieu04!K130</f>
        <v>2191</v>
      </c>
      <c r="L23" s="28">
        <f>[2]THBieu04!L130</f>
        <v>38</v>
      </c>
      <c r="M23" s="28">
        <f>[2]THBieu04!M130</f>
        <v>2954</v>
      </c>
      <c r="N23" s="28">
        <f>[2]THBieu04!N130</f>
        <v>0</v>
      </c>
      <c r="O23" s="28">
        <f>[2]THBieu04!O130</f>
        <v>2180</v>
      </c>
      <c r="P23" s="28">
        <f>[2]THBieu04!P130</f>
        <v>33</v>
      </c>
      <c r="Q23" s="28">
        <f>[2]THBieu04!Q130</f>
        <v>0</v>
      </c>
      <c r="R23" s="28">
        <f>[2]THBieu04!R130</f>
        <v>64</v>
      </c>
      <c r="S23" s="28">
        <f>[2]THBieu04!S130</f>
        <v>5231</v>
      </c>
      <c r="T23" s="23">
        <f t="shared" si="1"/>
        <v>0.43005981092031642</v>
      </c>
      <c r="U23" s="30">
        <f t="shared" si="3"/>
        <v>0.69477211796246652</v>
      </c>
      <c r="V23" s="30">
        <v>0.84299999999999997</v>
      </c>
      <c r="W23" s="30">
        <f t="shared" si="4"/>
        <v>0.49174999999999996</v>
      </c>
      <c r="X23" s="182" t="str">
        <f>IF(T23&gt;=((84.3%/12)*$X$3),"Đạt","Không Đạt")</f>
        <v>Không Đạt</v>
      </c>
      <c r="Y23" s="24">
        <f t="shared" si="2"/>
        <v>-6.1690189079683544E-2</v>
      </c>
    </row>
    <row r="24" spans="1:25" ht="30" customHeight="1" x14ac:dyDescent="0.25">
      <c r="A24" s="32"/>
      <c r="B24" s="32"/>
      <c r="C24" s="32"/>
      <c r="D24" s="33"/>
      <c r="E24" s="32"/>
      <c r="F24" s="32"/>
      <c r="G24" s="32"/>
      <c r="H24" s="32"/>
      <c r="I24" s="32"/>
      <c r="J24" s="32"/>
      <c r="K24" s="32"/>
      <c r="L24" s="32"/>
      <c r="M24" s="32"/>
      <c r="N24" s="141"/>
      <c r="O24" s="141"/>
      <c r="P24" s="34"/>
      <c r="Q24" s="34"/>
      <c r="R24" s="32"/>
      <c r="S24" s="35"/>
      <c r="T24" s="36"/>
      <c r="U24" s="36"/>
      <c r="V24" s="36"/>
      <c r="W24" s="36"/>
      <c r="X24" s="36"/>
    </row>
    <row r="25" spans="1:25" s="41" customFormat="1" x14ac:dyDescent="0.25">
      <c r="A25" s="162" t="str">
        <f>M25</f>
        <v>Tây Ninh, ngày 04 tháng 05 năm 2025</v>
      </c>
      <c r="B25" s="162"/>
      <c r="C25" s="162"/>
      <c r="D25" s="162"/>
      <c r="E25" s="162"/>
      <c r="F25" s="40"/>
      <c r="G25" s="40"/>
      <c r="M25" s="162" t="s">
        <v>77</v>
      </c>
      <c r="N25" s="162"/>
      <c r="O25" s="162"/>
      <c r="P25" s="162"/>
      <c r="Q25" s="162"/>
      <c r="R25" s="162"/>
      <c r="S25" s="162"/>
      <c r="T25" s="162"/>
      <c r="U25" s="39"/>
      <c r="V25" s="39"/>
      <c r="W25" s="39"/>
      <c r="X25" s="183"/>
    </row>
    <row r="26" spans="1:25" s="46" customFormat="1" x14ac:dyDescent="0.25">
      <c r="A26" s="163" t="s">
        <v>61</v>
      </c>
      <c r="B26" s="163"/>
      <c r="C26" s="163"/>
      <c r="D26" s="163"/>
      <c r="E26" s="163"/>
      <c r="F26" s="44"/>
      <c r="G26" s="44"/>
      <c r="H26" s="45"/>
      <c r="I26" s="45"/>
      <c r="J26" s="45"/>
      <c r="K26" s="45"/>
      <c r="L26" s="45"/>
      <c r="M26" s="163" t="s">
        <v>76</v>
      </c>
      <c r="N26" s="163"/>
      <c r="O26" s="163"/>
      <c r="P26" s="163"/>
      <c r="Q26" s="163"/>
      <c r="R26" s="163"/>
      <c r="S26" s="163"/>
      <c r="T26" s="163"/>
      <c r="U26" s="43"/>
      <c r="V26" s="43"/>
      <c r="W26" s="43"/>
      <c r="X26" s="184"/>
    </row>
    <row r="27" spans="1:25" s="46" customFormat="1" x14ac:dyDescent="0.25">
      <c r="A27" s="43"/>
      <c r="B27" s="43"/>
      <c r="C27" s="43"/>
      <c r="D27" s="48"/>
      <c r="E27" s="49"/>
      <c r="F27" s="44"/>
      <c r="G27" s="44"/>
      <c r="H27" s="45"/>
      <c r="I27" s="45"/>
      <c r="J27" s="45"/>
      <c r="K27" s="45"/>
      <c r="L27" s="45"/>
      <c r="M27" s="49"/>
      <c r="N27" s="49"/>
      <c r="O27" s="49"/>
      <c r="P27" s="49"/>
      <c r="Q27" s="49"/>
      <c r="R27" s="49"/>
      <c r="S27" s="49"/>
      <c r="T27" s="50"/>
      <c r="U27" s="50"/>
      <c r="V27" s="50"/>
      <c r="W27" s="50"/>
      <c r="X27" s="185"/>
      <c r="Y27" s="51"/>
    </row>
    <row r="28" spans="1:25" s="46" customFormat="1" x14ac:dyDescent="0.25">
      <c r="A28" s="43"/>
      <c r="B28" s="43"/>
      <c r="C28" s="43"/>
      <c r="D28" s="48"/>
      <c r="E28" s="49"/>
      <c r="F28" s="44"/>
      <c r="G28" s="44"/>
      <c r="H28" s="45"/>
      <c r="I28" s="45"/>
      <c r="J28" s="45"/>
      <c r="K28" s="45"/>
      <c r="L28" s="45"/>
      <c r="M28" s="49"/>
      <c r="N28" s="49"/>
      <c r="O28" s="49"/>
      <c r="P28" s="49"/>
      <c r="Q28" s="49"/>
      <c r="R28" s="49"/>
      <c r="S28" s="49"/>
      <c r="T28" s="50"/>
      <c r="U28" s="50"/>
      <c r="V28" s="50"/>
      <c r="W28" s="50"/>
      <c r="X28" s="185"/>
    </row>
    <row r="29" spans="1:25" s="46" customFormat="1" x14ac:dyDescent="0.25">
      <c r="A29" s="43"/>
      <c r="B29" s="43"/>
      <c r="C29" s="43"/>
      <c r="D29" s="48"/>
      <c r="E29" s="49"/>
      <c r="F29" s="44"/>
      <c r="G29" s="44"/>
      <c r="H29" s="45"/>
      <c r="I29" s="45"/>
      <c r="J29" s="45"/>
      <c r="K29" s="45"/>
      <c r="L29" s="45"/>
      <c r="M29" s="49"/>
      <c r="N29" s="49"/>
      <c r="O29" s="49"/>
      <c r="P29" s="49"/>
      <c r="Q29" s="49"/>
      <c r="R29" s="49"/>
      <c r="S29" s="49"/>
      <c r="T29" s="50"/>
      <c r="U29" s="50"/>
      <c r="V29" s="50"/>
      <c r="W29" s="50"/>
      <c r="X29" s="185"/>
    </row>
    <row r="30" spans="1:25" s="46" customFormat="1" x14ac:dyDescent="0.25">
      <c r="A30" s="43"/>
      <c r="B30" s="43"/>
      <c r="C30" s="43"/>
      <c r="D30" s="48"/>
      <c r="E30" s="49"/>
      <c r="F30" s="44"/>
      <c r="G30" s="44"/>
      <c r="H30" s="45"/>
      <c r="I30" s="45"/>
      <c r="J30" s="45"/>
      <c r="K30" s="45"/>
      <c r="L30" s="45"/>
      <c r="M30" s="49"/>
      <c r="N30" s="49"/>
      <c r="O30" s="49"/>
      <c r="P30" s="49"/>
      <c r="Q30" s="49"/>
      <c r="R30" s="49"/>
      <c r="S30" s="49"/>
      <c r="T30" s="50"/>
      <c r="U30" s="50"/>
      <c r="V30" s="50"/>
      <c r="W30" s="50"/>
      <c r="X30" s="185"/>
      <c r="Y30" s="47"/>
    </row>
    <row r="31" spans="1:25" s="46" customFormat="1" x14ac:dyDescent="0.25">
      <c r="A31" s="43"/>
      <c r="B31" s="43"/>
      <c r="C31" s="43"/>
      <c r="D31" s="48"/>
      <c r="E31" s="49"/>
      <c r="F31" s="44"/>
      <c r="G31" s="44"/>
      <c r="H31" s="45"/>
      <c r="I31" s="45"/>
      <c r="J31" s="45"/>
      <c r="K31" s="45"/>
      <c r="L31" s="45"/>
      <c r="M31" s="49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185"/>
    </row>
    <row r="32" spans="1:25" s="46" customFormat="1" x14ac:dyDescent="0.25">
      <c r="A32" s="43"/>
      <c r="B32" s="43"/>
      <c r="C32" s="43"/>
      <c r="D32" s="48"/>
      <c r="E32" s="49"/>
      <c r="F32" s="44"/>
      <c r="G32" s="44"/>
      <c r="H32" s="45"/>
      <c r="I32" s="45"/>
      <c r="J32" s="45"/>
      <c r="K32" s="45"/>
      <c r="L32" s="45"/>
      <c r="M32" s="49"/>
      <c r="N32" s="49"/>
      <c r="O32" s="49"/>
      <c r="P32" s="49"/>
      <c r="Q32" s="49"/>
      <c r="R32" s="49"/>
      <c r="S32" s="49"/>
      <c r="T32" s="50"/>
      <c r="U32" s="50"/>
      <c r="V32" s="50"/>
      <c r="W32" s="50"/>
      <c r="X32" s="185"/>
    </row>
    <row r="33" spans="1:24" s="46" customFormat="1" x14ac:dyDescent="0.25">
      <c r="A33" s="42"/>
      <c r="B33" s="42"/>
      <c r="C33" s="42"/>
      <c r="D33" s="38"/>
      <c r="H33" s="45"/>
      <c r="I33" s="45"/>
      <c r="J33" s="45"/>
      <c r="K33" s="45"/>
      <c r="L33" s="45"/>
      <c r="M33" s="45"/>
      <c r="N33" s="45"/>
      <c r="Q33" s="45"/>
      <c r="R33" s="45"/>
      <c r="T33" s="52"/>
      <c r="U33" s="52"/>
      <c r="V33" s="52"/>
      <c r="W33" s="52"/>
      <c r="X33" s="186"/>
    </row>
    <row r="34" spans="1:24" s="46" customFormat="1" x14ac:dyDescent="0.25">
      <c r="A34" s="164"/>
      <c r="B34" s="164"/>
      <c r="C34" s="164"/>
      <c r="D34" s="164"/>
      <c r="E34" s="164"/>
      <c r="F34" s="54"/>
      <c r="G34" s="54"/>
      <c r="H34" s="54"/>
      <c r="I34" s="54"/>
      <c r="J34" s="54"/>
      <c r="K34" s="54"/>
      <c r="L34" s="54"/>
      <c r="M34" s="164" t="s">
        <v>62</v>
      </c>
      <c r="N34" s="164"/>
      <c r="O34" s="164"/>
      <c r="P34" s="164"/>
      <c r="Q34" s="164"/>
      <c r="R34" s="164"/>
      <c r="S34" s="164"/>
      <c r="T34" s="164"/>
      <c r="U34" s="53"/>
      <c r="V34" s="53"/>
      <c r="W34" s="53"/>
      <c r="X34" s="187"/>
    </row>
    <row r="37" spans="1:24" x14ac:dyDescent="0.25">
      <c r="Q37" s="56">
        <f>O10+[2]PLViecCĐKTDR!S7</f>
        <v>37827</v>
      </c>
      <c r="R37" s="57" t="s">
        <v>63</v>
      </c>
      <c r="S37" s="58" t="e">
        <f>O10+#REF!</f>
        <v>#REF!</v>
      </c>
      <c r="T37" s="59" t="e">
        <f>Q37-S37</f>
        <v>#REF!</v>
      </c>
      <c r="U37" s="59" t="e">
        <f>R37-T37</f>
        <v>#VALUE!</v>
      </c>
      <c r="V37" s="59"/>
      <c r="W37" s="59"/>
      <c r="X37" s="188"/>
    </row>
    <row r="38" spans="1:24" x14ac:dyDescent="0.25">
      <c r="O38" s="60" t="e">
        <f>Q37-Q38</f>
        <v>#REF!</v>
      </c>
      <c r="Q38" s="61" t="e">
        <f>#REF!</f>
        <v>#REF!</v>
      </c>
      <c r="R38" s="62" t="s">
        <v>64</v>
      </c>
      <c r="S38" s="63"/>
      <c r="T38" s="64"/>
      <c r="U38" s="64"/>
      <c r="V38" s="64"/>
      <c r="W38" s="64"/>
      <c r="X38" s="189"/>
    </row>
    <row r="39" spans="1:24" x14ac:dyDescent="0.25">
      <c r="Q39" s="65" t="e">
        <f>Q38/Q37</f>
        <v>#REF!</v>
      </c>
      <c r="R39" s="66"/>
      <c r="T39" s="67"/>
      <c r="U39" s="67"/>
      <c r="V39" s="67"/>
      <c r="W39" s="67"/>
      <c r="X39" s="190"/>
    </row>
  </sheetData>
  <mergeCells count="41">
    <mergeCell ref="A25:E25"/>
    <mergeCell ref="M25:T25"/>
    <mergeCell ref="A26:E26"/>
    <mergeCell ref="M26:T26"/>
    <mergeCell ref="A34:E34"/>
    <mergeCell ref="M34:T34"/>
    <mergeCell ref="A9:B9"/>
    <mergeCell ref="W10:X10"/>
    <mergeCell ref="P5:P8"/>
    <mergeCell ref="Q5:Q8"/>
    <mergeCell ref="W4:X8"/>
    <mergeCell ref="A4:A8"/>
    <mergeCell ref="B4:B8"/>
    <mergeCell ref="C4:C8"/>
    <mergeCell ref="D4:E4"/>
    <mergeCell ref="N24:O24"/>
    <mergeCell ref="D5:D8"/>
    <mergeCell ref="E5:E8"/>
    <mergeCell ref="I5:I8"/>
    <mergeCell ref="J5:N5"/>
    <mergeCell ref="O5:O8"/>
    <mergeCell ref="F4:F8"/>
    <mergeCell ref="N6:N8"/>
    <mergeCell ref="K7:K8"/>
    <mergeCell ref="L7:L8"/>
    <mergeCell ref="Y4:Y8"/>
    <mergeCell ref="G4:G8"/>
    <mergeCell ref="H4:H8"/>
    <mergeCell ref="I4:R4"/>
    <mergeCell ref="S4:S8"/>
    <mergeCell ref="T4:T8"/>
    <mergeCell ref="U4:U8"/>
    <mergeCell ref="R5:R8"/>
    <mergeCell ref="J6:J8"/>
    <mergeCell ref="K6:L6"/>
    <mergeCell ref="M6:M8"/>
    <mergeCell ref="A1:D1"/>
    <mergeCell ref="E1:O1"/>
    <mergeCell ref="P1:T1"/>
    <mergeCell ref="E2:O2"/>
    <mergeCell ref="Q3:T3"/>
  </mergeCells>
  <printOptions horizontalCentered="1"/>
  <pageMargins left="0.17" right="0.17" top="0.34" bottom="0.33" header="0.31496062992125984" footer="0.31496062992125984"/>
  <pageSetup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view="pageBreakPreview" zoomScale="51" zoomScaleNormal="55" zoomScaleSheetLayoutView="51" workbookViewId="0">
      <selection activeCell="N25" sqref="N25:U25"/>
    </sheetView>
  </sheetViews>
  <sheetFormatPr defaultColWidth="8.88671875" defaultRowHeight="16.5" x14ac:dyDescent="0.25"/>
  <cols>
    <col min="1" max="1" width="3.44140625" style="37" customWidth="1"/>
    <col min="2" max="2" width="13.77734375" style="37" customWidth="1"/>
    <col min="3" max="3" width="18.88671875" style="37" customWidth="1"/>
    <col min="4" max="4" width="19.6640625" style="38" customWidth="1"/>
    <col min="5" max="19" width="17.44140625" style="37" customWidth="1"/>
    <col min="20" max="20" width="19.44140625" style="37" customWidth="1"/>
    <col min="21" max="21" width="9.5546875" style="116" customWidth="1"/>
    <col min="22" max="22" width="9" style="116" customWidth="1"/>
    <col min="23" max="23" width="9" style="116" hidden="1" customWidth="1"/>
    <col min="24" max="24" width="9" style="116" customWidth="1"/>
    <col min="25" max="25" width="12" style="197" customWidth="1"/>
    <col min="26" max="26" width="10.5546875" style="37" customWidth="1"/>
    <col min="27" max="27" width="17.88671875" style="55" hidden="1" customWidth="1"/>
    <col min="28" max="16384" width="8.88671875" style="37"/>
  </cols>
  <sheetData>
    <row r="1" spans="1:27" s="70" customFormat="1" ht="100.5" customHeight="1" x14ac:dyDescent="0.25">
      <c r="A1" s="120" t="s">
        <v>65</v>
      </c>
      <c r="B1" s="120"/>
      <c r="C1" s="120"/>
      <c r="D1" s="120"/>
      <c r="E1" s="121" t="s">
        <v>66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65" t="s">
        <v>79</v>
      </c>
      <c r="S1" s="165"/>
      <c r="T1" s="165"/>
      <c r="U1" s="165"/>
      <c r="V1" s="69"/>
      <c r="W1" s="69"/>
      <c r="X1" s="69"/>
      <c r="Y1" s="179"/>
    </row>
    <row r="2" spans="1:27" s="70" customFormat="1" ht="16.5" customHeight="1" x14ac:dyDescent="0.25">
      <c r="A2" s="1"/>
      <c r="B2" s="1"/>
      <c r="C2" s="1"/>
      <c r="D2" s="5"/>
      <c r="E2" s="123" t="str">
        <f>[1]TT!$E$2</f>
        <v>7 tháng / Năm 2026 (Từ ngày 01/10/2025 đến ngày 30/4/2026)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69"/>
      <c r="S2" s="69"/>
      <c r="T2" s="69"/>
      <c r="U2" s="72"/>
      <c r="V2" s="72"/>
      <c r="W2" s="72"/>
      <c r="X2" s="72"/>
      <c r="Y2" s="180"/>
    </row>
    <row r="3" spans="1:27" s="70" customFormat="1" ht="16.5" customHeight="1" x14ac:dyDescent="0.25">
      <c r="B3" s="73"/>
      <c r="C3" s="73"/>
      <c r="D3" s="71"/>
      <c r="I3" s="74"/>
      <c r="M3" s="75"/>
      <c r="N3" s="75"/>
      <c r="O3" s="75"/>
      <c r="P3" s="76"/>
      <c r="Q3" s="76"/>
      <c r="R3" s="166" t="s">
        <v>67</v>
      </c>
      <c r="S3" s="166"/>
      <c r="T3" s="166"/>
      <c r="U3" s="166"/>
      <c r="V3" s="77"/>
      <c r="W3" s="77"/>
      <c r="X3" s="77"/>
      <c r="Y3" s="77">
        <f>VALUE(LEFT(E2,2))</f>
        <v>7</v>
      </c>
    </row>
    <row r="4" spans="1:27" s="75" customFormat="1" ht="16.5" customHeight="1" x14ac:dyDescent="0.25">
      <c r="A4" s="130" t="s">
        <v>2</v>
      </c>
      <c r="B4" s="130" t="s">
        <v>3</v>
      </c>
      <c r="C4" s="130" t="s">
        <v>4</v>
      </c>
      <c r="D4" s="129" t="s">
        <v>5</v>
      </c>
      <c r="E4" s="129"/>
      <c r="F4" s="129" t="s">
        <v>6</v>
      </c>
      <c r="G4" s="129" t="s">
        <v>68</v>
      </c>
      <c r="H4" s="130" t="s">
        <v>8</v>
      </c>
      <c r="I4" s="130" t="s">
        <v>5</v>
      </c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29" t="s">
        <v>9</v>
      </c>
      <c r="U4" s="137" t="s">
        <v>10</v>
      </c>
      <c r="V4" s="137" t="s">
        <v>69</v>
      </c>
      <c r="W4" s="12"/>
      <c r="X4" s="153" t="s">
        <v>70</v>
      </c>
      <c r="Y4" s="154"/>
      <c r="Z4" s="168" t="s">
        <v>13</v>
      </c>
      <c r="AA4" s="167" t="s">
        <v>71</v>
      </c>
    </row>
    <row r="5" spans="1:27" s="75" customFormat="1" ht="18.75" x14ac:dyDescent="0.25">
      <c r="A5" s="130"/>
      <c r="B5" s="130"/>
      <c r="C5" s="130"/>
      <c r="D5" s="142" t="s">
        <v>14</v>
      </c>
      <c r="E5" s="129" t="s">
        <v>15</v>
      </c>
      <c r="F5" s="129"/>
      <c r="G5" s="129"/>
      <c r="H5" s="130"/>
      <c r="I5" s="130" t="s">
        <v>16</v>
      </c>
      <c r="J5" s="130" t="s">
        <v>5</v>
      </c>
      <c r="K5" s="130"/>
      <c r="L5" s="130"/>
      <c r="M5" s="130"/>
      <c r="N5" s="130"/>
      <c r="O5" s="130"/>
      <c r="P5" s="129" t="s">
        <v>17</v>
      </c>
      <c r="Q5" s="138" t="s">
        <v>18</v>
      </c>
      <c r="R5" s="138" t="s">
        <v>19</v>
      </c>
      <c r="S5" s="138" t="s">
        <v>20</v>
      </c>
      <c r="T5" s="129"/>
      <c r="U5" s="137"/>
      <c r="V5" s="137"/>
      <c r="W5" s="13"/>
      <c r="X5" s="155"/>
      <c r="Y5" s="156"/>
      <c r="Z5" s="169"/>
      <c r="AA5" s="167"/>
    </row>
    <row r="6" spans="1:27" s="75" customFormat="1" ht="18.75" x14ac:dyDescent="0.25">
      <c r="A6" s="130"/>
      <c r="B6" s="130"/>
      <c r="C6" s="130"/>
      <c r="D6" s="142"/>
      <c r="E6" s="129"/>
      <c r="F6" s="129"/>
      <c r="G6" s="129"/>
      <c r="H6" s="130"/>
      <c r="I6" s="130"/>
      <c r="J6" s="130" t="s">
        <v>21</v>
      </c>
      <c r="K6" s="129" t="s">
        <v>5</v>
      </c>
      <c r="L6" s="129"/>
      <c r="M6" s="129"/>
      <c r="N6" s="129" t="s">
        <v>22</v>
      </c>
      <c r="O6" s="129" t="s">
        <v>72</v>
      </c>
      <c r="P6" s="129"/>
      <c r="Q6" s="138"/>
      <c r="R6" s="138"/>
      <c r="S6" s="138"/>
      <c r="T6" s="129"/>
      <c r="U6" s="137"/>
      <c r="V6" s="137"/>
      <c r="W6" s="13"/>
      <c r="X6" s="155"/>
      <c r="Y6" s="156"/>
      <c r="Z6" s="169"/>
      <c r="AA6" s="167"/>
    </row>
    <row r="7" spans="1:27" s="75" customFormat="1" ht="18.75" x14ac:dyDescent="0.25">
      <c r="A7" s="130"/>
      <c r="B7" s="130"/>
      <c r="C7" s="130"/>
      <c r="D7" s="142"/>
      <c r="E7" s="129"/>
      <c r="F7" s="129"/>
      <c r="G7" s="129"/>
      <c r="H7" s="130"/>
      <c r="I7" s="130"/>
      <c r="J7" s="130"/>
      <c r="K7" s="129" t="s">
        <v>24</v>
      </c>
      <c r="L7" s="129" t="s">
        <v>25</v>
      </c>
      <c r="M7" s="129" t="s">
        <v>73</v>
      </c>
      <c r="N7" s="129"/>
      <c r="O7" s="129"/>
      <c r="P7" s="129"/>
      <c r="Q7" s="138"/>
      <c r="R7" s="138"/>
      <c r="S7" s="138"/>
      <c r="T7" s="129"/>
      <c r="U7" s="137"/>
      <c r="V7" s="137"/>
      <c r="W7" s="13"/>
      <c r="X7" s="155"/>
      <c r="Y7" s="156"/>
      <c r="Z7" s="169"/>
      <c r="AA7" s="167"/>
    </row>
    <row r="8" spans="1:27" s="75" customFormat="1" ht="85.5" customHeight="1" x14ac:dyDescent="0.25">
      <c r="A8" s="130"/>
      <c r="B8" s="130"/>
      <c r="C8" s="130"/>
      <c r="D8" s="142"/>
      <c r="E8" s="129"/>
      <c r="F8" s="129"/>
      <c r="G8" s="129"/>
      <c r="H8" s="130"/>
      <c r="I8" s="130"/>
      <c r="J8" s="130"/>
      <c r="K8" s="129"/>
      <c r="L8" s="129"/>
      <c r="M8" s="129"/>
      <c r="N8" s="129"/>
      <c r="O8" s="129"/>
      <c r="P8" s="129"/>
      <c r="Q8" s="138"/>
      <c r="R8" s="138"/>
      <c r="S8" s="138"/>
      <c r="T8" s="129"/>
      <c r="U8" s="137"/>
      <c r="V8" s="137"/>
      <c r="W8" s="14"/>
      <c r="X8" s="157"/>
      <c r="Y8" s="158"/>
      <c r="Z8" s="170"/>
      <c r="AA8" s="167"/>
    </row>
    <row r="9" spans="1:27" s="82" customFormat="1" ht="20.25" customHeight="1" x14ac:dyDescent="0.25">
      <c r="A9" s="173" t="s">
        <v>26</v>
      </c>
      <c r="B9" s="173"/>
      <c r="C9" s="78" t="s">
        <v>27</v>
      </c>
      <c r="D9" s="79" t="s">
        <v>28</v>
      </c>
      <c r="E9" s="78" t="s">
        <v>29</v>
      </c>
      <c r="F9" s="78" t="s">
        <v>30</v>
      </c>
      <c r="G9" s="78" t="s">
        <v>31</v>
      </c>
      <c r="H9" s="78" t="s">
        <v>32</v>
      </c>
      <c r="I9" s="78" t="s">
        <v>33</v>
      </c>
      <c r="J9" s="78" t="s">
        <v>34</v>
      </c>
      <c r="K9" s="78" t="s">
        <v>35</v>
      </c>
      <c r="L9" s="78" t="s">
        <v>36</v>
      </c>
      <c r="M9" s="78" t="s">
        <v>37</v>
      </c>
      <c r="N9" s="78" t="s">
        <v>38</v>
      </c>
      <c r="O9" s="78" t="s">
        <v>39</v>
      </c>
      <c r="P9" s="78" t="s">
        <v>40</v>
      </c>
      <c r="Q9" s="78" t="s">
        <v>41</v>
      </c>
      <c r="R9" s="78" t="s">
        <v>42</v>
      </c>
      <c r="S9" s="78" t="s">
        <v>43</v>
      </c>
      <c r="T9" s="78" t="s">
        <v>44</v>
      </c>
      <c r="U9" s="80" t="s">
        <v>74</v>
      </c>
      <c r="V9" s="80" t="s">
        <v>74</v>
      </c>
      <c r="W9" s="80"/>
      <c r="X9" s="80"/>
      <c r="Y9" s="192"/>
      <c r="Z9" s="81"/>
    </row>
    <row r="10" spans="1:27" s="89" customFormat="1" ht="51.75" customHeight="1" x14ac:dyDescent="0.25">
      <c r="A10" s="83" t="s">
        <v>45</v>
      </c>
      <c r="B10" s="84" t="s">
        <v>46</v>
      </c>
      <c r="C10" s="85">
        <f>SUM(C11:C23)</f>
        <v>30666451619.415997</v>
      </c>
      <c r="D10" s="85">
        <f t="shared" ref="D10:T10" si="0">SUM(D11:D23)</f>
        <v>22746851449.866001</v>
      </c>
      <c r="E10" s="85">
        <f t="shared" si="0"/>
        <v>7919600169.5500002</v>
      </c>
      <c r="F10" s="85">
        <f t="shared" si="0"/>
        <v>259056825.5</v>
      </c>
      <c r="G10" s="85">
        <f t="shared" si="0"/>
        <v>20280991</v>
      </c>
      <c r="H10" s="85">
        <f t="shared" si="0"/>
        <v>30387113802.309998</v>
      </c>
      <c r="I10" s="85">
        <f t="shared" si="0"/>
        <v>11186920827.66</v>
      </c>
      <c r="J10" s="85">
        <f t="shared" si="0"/>
        <v>2728251193.0079999</v>
      </c>
      <c r="K10" s="85">
        <f t="shared" si="0"/>
        <v>2535466835.2159996</v>
      </c>
      <c r="L10" s="85">
        <f t="shared" si="0"/>
        <v>192784357.792</v>
      </c>
      <c r="M10" s="85">
        <f t="shared" si="0"/>
        <v>0</v>
      </c>
      <c r="N10" s="85">
        <f t="shared" si="0"/>
        <v>8453820881.6519995</v>
      </c>
      <c r="O10" s="85">
        <f t="shared" si="0"/>
        <v>4848753</v>
      </c>
      <c r="P10" s="85">
        <f t="shared" si="0"/>
        <v>15689618147.531002</v>
      </c>
      <c r="Q10" s="85">
        <f t="shared" si="0"/>
        <v>825601736.8039999</v>
      </c>
      <c r="R10" s="85">
        <f t="shared" si="0"/>
        <v>13889063</v>
      </c>
      <c r="S10" s="85">
        <f t="shared" si="0"/>
        <v>2671084027.3150001</v>
      </c>
      <c r="T10" s="85">
        <f t="shared" si="0"/>
        <v>27658862609.301994</v>
      </c>
      <c r="U10" s="86">
        <f>J10/I10</f>
        <v>0.24387865392435032</v>
      </c>
      <c r="V10" s="86">
        <f t="shared" ref="V10:V23" si="1">I10/H10</f>
        <v>0.36814686976982924</v>
      </c>
      <c r="W10" s="86"/>
      <c r="X10" s="174">
        <f>(56.2%/12)*Y3</f>
        <v>0.32783333333333337</v>
      </c>
      <c r="Y10" s="175"/>
      <c r="Z10" s="87">
        <f>U10-$X$10</f>
        <v>-8.3954679408983046E-2</v>
      </c>
      <c r="AA10" s="88" t="e">
        <f>SUM(AA11:AA20)</f>
        <v>#REF!</v>
      </c>
    </row>
    <row r="11" spans="1:27" s="94" customFormat="1" ht="43.5" customHeight="1" x14ac:dyDescent="0.25">
      <c r="A11" s="90">
        <v>1</v>
      </c>
      <c r="B11" s="91" t="s">
        <v>47</v>
      </c>
      <c r="C11" s="28">
        <f>[2]THBieu05!C11</f>
        <v>9518103568.6879997</v>
      </c>
      <c r="D11" s="29">
        <f>[2]THBieu05!D11</f>
        <v>8215575465.1379995</v>
      </c>
      <c r="E11" s="28">
        <f>[2]THBieu05!E11</f>
        <v>1302528103.55</v>
      </c>
      <c r="F11" s="28">
        <f>[2]THBieu05!F11</f>
        <v>4560565.5</v>
      </c>
      <c r="G11" s="28">
        <f>[2]THBieu05!G11</f>
        <v>0</v>
      </c>
      <c r="H11" s="28">
        <f>[2]THBieu05!H11</f>
        <v>9513543003.1879997</v>
      </c>
      <c r="I11" s="28">
        <f>[2]THBieu05!I11</f>
        <v>1585723155.796</v>
      </c>
      <c r="J11" s="28">
        <f>[2]THBieu05!J11</f>
        <v>325610707.523</v>
      </c>
      <c r="K11" s="28">
        <f>[2]THBieu05!K11</f>
        <v>300535894.73100001</v>
      </c>
      <c r="L11" s="28">
        <f>[2]THBieu05!L11</f>
        <v>25074812.791999999</v>
      </c>
      <c r="M11" s="28">
        <f>[2]THBieu05!M11</f>
        <v>0</v>
      </c>
      <c r="N11" s="28">
        <f>[2]THBieu05!N11</f>
        <v>1259367755.273</v>
      </c>
      <c r="O11" s="28">
        <f>[2]THBieu05!O11</f>
        <v>744693</v>
      </c>
      <c r="P11" s="28">
        <f>[2]THBieu05!P11</f>
        <v>6894915568.3959999</v>
      </c>
      <c r="Q11" s="28">
        <f>[2]THBieu05!Q11</f>
        <v>243022930</v>
      </c>
      <c r="R11" s="28">
        <f>[2]THBieu05!R11</f>
        <v>122736</v>
      </c>
      <c r="S11" s="28">
        <f>[2]THBieu05!S11</f>
        <v>789758612.99600005</v>
      </c>
      <c r="T11" s="28">
        <f>SUM(N11:S11)</f>
        <v>9187932295.664999</v>
      </c>
      <c r="U11" s="92">
        <f t="shared" ref="U11:U23" si="2">J11/I11</f>
        <v>0.20533893721161572</v>
      </c>
      <c r="V11" s="30">
        <f t="shared" si="1"/>
        <v>0.16668061050069594</v>
      </c>
      <c r="W11" s="30">
        <v>0.56200000000000006</v>
      </c>
      <c r="X11" s="30">
        <f>(W11/12)*$Y$3</f>
        <v>0.32783333333333337</v>
      </c>
      <c r="Y11" s="193" t="str">
        <f>IF(U11&gt;=((56.2%/12)*$Y$3),"Đạt","Không Đạt")</f>
        <v>Không Đạt</v>
      </c>
      <c r="Z11" s="87">
        <f>U11-X11</f>
        <v>-0.12249439612171764</v>
      </c>
      <c r="AA11" s="93" t="e">
        <f>T11+#REF!</f>
        <v>#REF!</v>
      </c>
    </row>
    <row r="12" spans="1:27" s="94" customFormat="1" ht="43.5" customHeight="1" x14ac:dyDescent="0.25">
      <c r="A12" s="90">
        <v>2</v>
      </c>
      <c r="B12" s="91" t="s">
        <v>48</v>
      </c>
      <c r="C12" s="28">
        <f>[2]THBieu05!C29</f>
        <v>2956180872</v>
      </c>
      <c r="D12" s="29">
        <f>[2]THBieu05!D29</f>
        <v>2224929706</v>
      </c>
      <c r="E12" s="28">
        <f>[2]THBieu05!E29</f>
        <v>731251166</v>
      </c>
      <c r="F12" s="28">
        <f>[2]THBieu05!F29</f>
        <v>42599978</v>
      </c>
      <c r="G12" s="28">
        <f>[2]THBieu05!G29</f>
        <v>9228996</v>
      </c>
      <c r="H12" s="28">
        <f>[2]THBieu05!H29</f>
        <v>2904351898</v>
      </c>
      <c r="I12" s="28">
        <f>[2]THBieu05!I29</f>
        <v>933815414</v>
      </c>
      <c r="J12" s="28">
        <f>[2]THBieu05!J29</f>
        <v>305777724</v>
      </c>
      <c r="K12" s="28">
        <f>[2]THBieu05!K29</f>
        <v>292085802</v>
      </c>
      <c r="L12" s="28">
        <f>[2]THBieu05!L29</f>
        <v>13691922</v>
      </c>
      <c r="M12" s="28">
        <f>[2]THBieu05!M29</f>
        <v>0</v>
      </c>
      <c r="N12" s="28">
        <f>[2]THBieu05!N29</f>
        <v>628037690</v>
      </c>
      <c r="O12" s="28">
        <f>[2]THBieu05!O29</f>
        <v>0</v>
      </c>
      <c r="P12" s="28">
        <f>[2]THBieu05!P29</f>
        <v>1718565401</v>
      </c>
      <c r="Q12" s="28">
        <f>[2]THBieu05!Q29</f>
        <v>16894365</v>
      </c>
      <c r="R12" s="28">
        <f>[2]THBieu05!R29</f>
        <v>0</v>
      </c>
      <c r="S12" s="28">
        <f>[2]THBieu05!S29</f>
        <v>235076718</v>
      </c>
      <c r="T12" s="28">
        <f t="shared" ref="T12:T20" si="3">SUM(N12:S12)</f>
        <v>2598574174</v>
      </c>
      <c r="U12" s="92">
        <f t="shared" si="2"/>
        <v>0.32744985723698922</v>
      </c>
      <c r="V12" s="30">
        <f t="shared" si="1"/>
        <v>0.32152282051050551</v>
      </c>
      <c r="W12" s="30">
        <v>0.62729999999999997</v>
      </c>
      <c r="X12" s="30">
        <f t="shared" ref="X12:X23" si="4">(W12/12)*$Y$3</f>
        <v>0.36592499999999994</v>
      </c>
      <c r="Y12" s="193" t="str">
        <f>IF(U12&gt;=((62.73%/12)*$Y$3),"Đạt","Không Đạt")</f>
        <v>Không Đạt</v>
      </c>
      <c r="Z12" s="87">
        <f>U12-X12</f>
        <v>-3.8475142763010728E-2</v>
      </c>
      <c r="AA12" s="93" t="e">
        <f>T12+#REF!</f>
        <v>#REF!</v>
      </c>
    </row>
    <row r="13" spans="1:27" s="94" customFormat="1" ht="43.5" customHeight="1" x14ac:dyDescent="0.25">
      <c r="A13" s="90">
        <v>3</v>
      </c>
      <c r="B13" s="91" t="s">
        <v>50</v>
      </c>
      <c r="C13" s="28">
        <f>[2]THBieu05!C41</f>
        <v>1793001876.2969999</v>
      </c>
      <c r="D13" s="29">
        <f>[2]THBieu05!D41</f>
        <v>1137817576.2969999</v>
      </c>
      <c r="E13" s="28">
        <f>[2]THBieu05!E41</f>
        <v>655184300</v>
      </c>
      <c r="F13" s="28">
        <f>[2]THBieu05!F41</f>
        <v>1755206</v>
      </c>
      <c r="G13" s="28">
        <f>[2]THBieu05!G41</f>
        <v>0</v>
      </c>
      <c r="H13" s="28">
        <f>[2]THBieu05!H41</f>
        <v>1791246670.2969999</v>
      </c>
      <c r="I13" s="28">
        <f>[2]THBieu05!I41</f>
        <v>443455952</v>
      </c>
      <c r="J13" s="28">
        <f>[2]THBieu05!J41</f>
        <v>178183649</v>
      </c>
      <c r="K13" s="28">
        <f>[2]THBieu05!K41</f>
        <v>156628494</v>
      </c>
      <c r="L13" s="28">
        <f>[2]THBieu05!L41</f>
        <v>21555155</v>
      </c>
      <c r="M13" s="28">
        <f>[2]THBieu05!M41</f>
        <v>0</v>
      </c>
      <c r="N13" s="28">
        <f>[2]THBieu05!N41</f>
        <v>264822303</v>
      </c>
      <c r="O13" s="28">
        <f>[2]THBieu05!O41</f>
        <v>450000</v>
      </c>
      <c r="P13" s="28">
        <f>[2]THBieu05!P41</f>
        <v>892374767</v>
      </c>
      <c r="Q13" s="28">
        <f>[2]THBieu05!Q41</f>
        <v>119461395.29699999</v>
      </c>
      <c r="R13" s="28">
        <f>[2]THBieu05!R41</f>
        <v>412092</v>
      </c>
      <c r="S13" s="28">
        <f>[2]THBieu05!S41</f>
        <v>335542464</v>
      </c>
      <c r="T13" s="28">
        <f t="shared" si="3"/>
        <v>1613063021.2969999</v>
      </c>
      <c r="U13" s="92">
        <f t="shared" si="2"/>
        <v>0.40180687212875654</v>
      </c>
      <c r="V13" s="30">
        <f t="shared" si="1"/>
        <v>0.24756833291222377</v>
      </c>
      <c r="W13" s="30">
        <v>0.65</v>
      </c>
      <c r="X13" s="30">
        <f t="shared" si="4"/>
        <v>0.37916666666666665</v>
      </c>
      <c r="Y13" s="193" t="str">
        <f>IF(U13&gt;=((65%/12)*$Y$3),"Đạt","Không Đạt")</f>
        <v>Đạt</v>
      </c>
      <c r="Z13" s="87">
        <f t="shared" ref="Z13:Z23" si="5">U13-X13</f>
        <v>2.2640205462089891E-2</v>
      </c>
      <c r="AA13" s="93" t="e">
        <f>T13+#REF!</f>
        <v>#REF!</v>
      </c>
    </row>
    <row r="14" spans="1:27" s="94" customFormat="1" ht="43.5" customHeight="1" x14ac:dyDescent="0.25">
      <c r="A14" s="90">
        <v>4</v>
      </c>
      <c r="B14" s="91" t="s">
        <v>51</v>
      </c>
      <c r="C14" s="28">
        <f>[2]THBieu05!C50</f>
        <v>2565592078.1199999</v>
      </c>
      <c r="D14" s="29">
        <f>[2]THBieu05!D50</f>
        <v>1455841291.1199999</v>
      </c>
      <c r="E14" s="28">
        <f>[2]THBieu05!E50</f>
        <v>1109750787</v>
      </c>
      <c r="F14" s="28">
        <f>[2]THBieu05!F50</f>
        <v>64879872</v>
      </c>
      <c r="G14" s="28">
        <f>[2]THBieu05!G50</f>
        <v>0</v>
      </c>
      <c r="H14" s="28">
        <f>[2]THBieu05!H50</f>
        <v>2500712206.1199999</v>
      </c>
      <c r="I14" s="28">
        <f>[2]THBieu05!I50</f>
        <v>1408722861</v>
      </c>
      <c r="J14" s="28">
        <f>[2]THBieu05!J50</f>
        <v>395851443</v>
      </c>
      <c r="K14" s="28">
        <f>[2]THBieu05!K50</f>
        <v>388345732</v>
      </c>
      <c r="L14" s="28">
        <f>[2]THBieu05!L50</f>
        <v>7505711</v>
      </c>
      <c r="M14" s="28">
        <f>[2]THBieu05!M50</f>
        <v>0</v>
      </c>
      <c r="N14" s="28">
        <f>[2]THBieu05!N50</f>
        <v>1011183337</v>
      </c>
      <c r="O14" s="28">
        <f>[2]THBieu05!O50</f>
        <v>1688081</v>
      </c>
      <c r="P14" s="28">
        <f>[2]THBieu05!P50</f>
        <v>874038764.12</v>
      </c>
      <c r="Q14" s="28">
        <f>[2]THBieu05!Q50</f>
        <v>125349752</v>
      </c>
      <c r="R14" s="28">
        <f>[2]THBieu05!R50</f>
        <v>0</v>
      </c>
      <c r="S14" s="28">
        <f>[2]THBieu05!S50</f>
        <v>92600829</v>
      </c>
      <c r="T14" s="28">
        <f t="shared" si="3"/>
        <v>2104860763.1199999</v>
      </c>
      <c r="U14" s="92">
        <f t="shared" si="2"/>
        <v>0.28100022648812539</v>
      </c>
      <c r="V14" s="30">
        <f t="shared" si="1"/>
        <v>0.56332866195175468</v>
      </c>
      <c r="W14" s="30">
        <v>0.68489999999999995</v>
      </c>
      <c r="X14" s="30">
        <f t="shared" si="4"/>
        <v>0.39952499999999996</v>
      </c>
      <c r="Y14" s="193" t="str">
        <f>IF(U14&gt;=((68.49%/12)*$Y$3),"Đạt","Không Đạt")</f>
        <v>Không Đạt</v>
      </c>
      <c r="Z14" s="87">
        <f t="shared" si="5"/>
        <v>-0.11852477351187457</v>
      </c>
      <c r="AA14" s="93" t="e">
        <f>T14+#REF!</f>
        <v>#REF!</v>
      </c>
    </row>
    <row r="15" spans="1:27" s="94" customFormat="1" ht="43.5" customHeight="1" x14ac:dyDescent="0.25">
      <c r="A15" s="90">
        <v>5</v>
      </c>
      <c r="B15" s="91" t="s">
        <v>52</v>
      </c>
      <c r="C15" s="28">
        <f>[2]THBieu05!C59</f>
        <v>1005855363</v>
      </c>
      <c r="D15" s="29">
        <f>[2]THBieu05!D59</f>
        <v>561805764</v>
      </c>
      <c r="E15" s="28">
        <f>[2]THBieu05!E59</f>
        <v>444049599</v>
      </c>
      <c r="F15" s="28">
        <f>[2]THBieu05!F59</f>
        <v>0</v>
      </c>
      <c r="G15" s="28">
        <f>[2]THBieu05!G59</f>
        <v>410480</v>
      </c>
      <c r="H15" s="28">
        <f>[2]THBieu05!H59</f>
        <v>1005444883</v>
      </c>
      <c r="I15" s="28">
        <f>[2]THBieu05!I59</f>
        <v>661152321</v>
      </c>
      <c r="J15" s="28">
        <f>[2]THBieu05!J59</f>
        <v>262228687</v>
      </c>
      <c r="K15" s="28">
        <f>[2]THBieu05!K59</f>
        <v>240939883</v>
      </c>
      <c r="L15" s="28">
        <f>[2]THBieu05!L59</f>
        <v>21288804</v>
      </c>
      <c r="M15" s="28">
        <f>[2]THBieu05!M59</f>
        <v>0</v>
      </c>
      <c r="N15" s="28">
        <f>[2]THBieu05!N59</f>
        <v>398923634</v>
      </c>
      <c r="O15" s="28">
        <f>[2]THBieu05!O59</f>
        <v>0</v>
      </c>
      <c r="P15" s="28">
        <f>[2]THBieu05!P59</f>
        <v>289938602</v>
      </c>
      <c r="Q15" s="28">
        <f>[2]THBieu05!Q59</f>
        <v>42204427</v>
      </c>
      <c r="R15" s="28">
        <f>[2]THBieu05!R59</f>
        <v>12149533</v>
      </c>
      <c r="S15" s="28">
        <f>[2]THBieu05!S59</f>
        <v>0</v>
      </c>
      <c r="T15" s="28">
        <f t="shared" si="3"/>
        <v>743216196</v>
      </c>
      <c r="U15" s="92">
        <f t="shared" si="2"/>
        <v>0.39662371086193315</v>
      </c>
      <c r="V15" s="30">
        <f t="shared" si="1"/>
        <v>0.6575719188378425</v>
      </c>
      <c r="W15" s="30">
        <v>0.63029999999999997</v>
      </c>
      <c r="X15" s="30">
        <f t="shared" si="4"/>
        <v>0.36767499999999997</v>
      </c>
      <c r="Y15" s="193" t="str">
        <f>IF(U15&gt;=((63.03%/12)*$Y$3),"Đạt","Không Đạt")</f>
        <v>Đạt</v>
      </c>
      <c r="Z15" s="87">
        <f t="shared" si="5"/>
        <v>2.894871086193318E-2</v>
      </c>
      <c r="AA15" s="93" t="e">
        <f>T15+#REF!</f>
        <v>#REF!</v>
      </c>
    </row>
    <row r="16" spans="1:27" s="94" customFormat="1" ht="43.5" customHeight="1" x14ac:dyDescent="0.25">
      <c r="A16" s="90">
        <v>6</v>
      </c>
      <c r="B16" s="91" t="s">
        <v>53</v>
      </c>
      <c r="C16" s="28">
        <f>[2]THBieu05!C67</f>
        <v>1228159517</v>
      </c>
      <c r="D16" s="29">
        <f>[2]THBieu05!D67</f>
        <v>1061011919</v>
      </c>
      <c r="E16" s="28">
        <f>[2]THBieu05!E67</f>
        <v>167147598</v>
      </c>
      <c r="F16" s="28">
        <f>[2]THBieu05!F67</f>
        <v>1176108</v>
      </c>
      <c r="G16" s="28">
        <f>[2]THBieu05!G67</f>
        <v>0</v>
      </c>
      <c r="H16" s="28">
        <f>[2]THBieu05!H67</f>
        <v>1226983409</v>
      </c>
      <c r="I16" s="28">
        <f>[2]THBieu05!I67</f>
        <v>283607473</v>
      </c>
      <c r="J16" s="28">
        <f>[2]THBieu05!J67</f>
        <v>110152565</v>
      </c>
      <c r="K16" s="28">
        <f>[2]THBieu05!K67</f>
        <v>91469870</v>
      </c>
      <c r="L16" s="28">
        <f>[2]THBieu05!L67</f>
        <v>18682695</v>
      </c>
      <c r="M16" s="28">
        <f>[2]THBieu05!M67</f>
        <v>0</v>
      </c>
      <c r="N16" s="28">
        <f>[2]THBieu05!N67</f>
        <v>173454908</v>
      </c>
      <c r="O16" s="28">
        <f>[2]THBieu05!O67</f>
        <v>0</v>
      </c>
      <c r="P16" s="28">
        <f>[2]THBieu05!P67</f>
        <v>883695621</v>
      </c>
      <c r="Q16" s="28">
        <f>[2]THBieu05!Q67</f>
        <v>54179877</v>
      </c>
      <c r="R16" s="28">
        <f>[2]THBieu05!R67</f>
        <v>0</v>
      </c>
      <c r="S16" s="28">
        <f>[2]THBieu05!S67</f>
        <v>5500438</v>
      </c>
      <c r="T16" s="28">
        <f t="shared" si="3"/>
        <v>1116830844</v>
      </c>
      <c r="U16" s="92">
        <f t="shared" si="2"/>
        <v>0.38839796368835455</v>
      </c>
      <c r="V16" s="30">
        <f t="shared" si="1"/>
        <v>0.23114206021020453</v>
      </c>
      <c r="W16" s="30">
        <v>0.58620000000000005</v>
      </c>
      <c r="X16" s="30">
        <f t="shared" si="4"/>
        <v>0.34195000000000003</v>
      </c>
      <c r="Y16" s="193" t="str">
        <f>IF(U16&gt;=((58.62%/12)*$Y$3),"Đạt","Không Đạt")</f>
        <v>Đạt</v>
      </c>
      <c r="Z16" s="87">
        <f t="shared" si="5"/>
        <v>4.6447963688354521E-2</v>
      </c>
      <c r="AA16" s="93" t="e">
        <f>T16+#REF!</f>
        <v>#REF!</v>
      </c>
    </row>
    <row r="17" spans="1:27" s="94" customFormat="1" ht="43.5" customHeight="1" x14ac:dyDescent="0.25">
      <c r="A17" s="90">
        <v>7</v>
      </c>
      <c r="B17" s="91" t="s">
        <v>54</v>
      </c>
      <c r="C17" s="28">
        <f>[2]THBieu05!C75</f>
        <v>862934470.60000002</v>
      </c>
      <c r="D17" s="29">
        <f>[2]THBieu05!D75</f>
        <v>486810396.60000002</v>
      </c>
      <c r="E17" s="28">
        <f>[2]THBieu05!E75</f>
        <v>376124074</v>
      </c>
      <c r="F17" s="28">
        <f>[2]THBieu05!F75</f>
        <v>1037540</v>
      </c>
      <c r="G17" s="28">
        <f>[2]THBieu05!G75</f>
        <v>113967</v>
      </c>
      <c r="H17" s="28">
        <f>[2]THBieu05!H75</f>
        <v>861782963.60000002</v>
      </c>
      <c r="I17" s="28">
        <f>[2]THBieu05!I75</f>
        <v>374502394</v>
      </c>
      <c r="J17" s="28">
        <f>[2]THBieu05!J75</f>
        <v>55588448</v>
      </c>
      <c r="K17" s="28">
        <f>[2]THBieu05!K75</f>
        <v>48292361</v>
      </c>
      <c r="L17" s="28">
        <f>[2]THBieu05!L75</f>
        <v>7296087</v>
      </c>
      <c r="M17" s="28">
        <f>[2]THBieu05!M75</f>
        <v>0</v>
      </c>
      <c r="N17" s="28">
        <f>[2]THBieu05!N75</f>
        <v>318913945</v>
      </c>
      <c r="O17" s="28">
        <f>[2]THBieu05!O75</f>
        <v>1</v>
      </c>
      <c r="P17" s="28">
        <f>[2]THBieu05!P75</f>
        <v>432301549.60000002</v>
      </c>
      <c r="Q17" s="28">
        <f>[2]THBieu05!Q75</f>
        <v>4763335</v>
      </c>
      <c r="R17" s="28">
        <f>[2]THBieu05!R75</f>
        <v>0</v>
      </c>
      <c r="S17" s="28">
        <f>[2]THBieu05!S75</f>
        <v>50215685</v>
      </c>
      <c r="T17" s="28">
        <f t="shared" si="3"/>
        <v>806194515.60000002</v>
      </c>
      <c r="U17" s="92">
        <f t="shared" si="2"/>
        <v>0.14843282417041104</v>
      </c>
      <c r="V17" s="30">
        <f t="shared" si="1"/>
        <v>0.43456694993778827</v>
      </c>
      <c r="W17" s="30">
        <v>0.56299999999999994</v>
      </c>
      <c r="X17" s="30">
        <f t="shared" si="4"/>
        <v>0.32841666666666663</v>
      </c>
      <c r="Y17" s="193" t="str">
        <f>IF(U17&gt;=((56.3%/12)*$Y$3),"Đạt","Không Đạt")</f>
        <v>Không Đạt</v>
      </c>
      <c r="Z17" s="87">
        <f t="shared" si="5"/>
        <v>-0.1799838424962556</v>
      </c>
      <c r="AA17" s="93" t="e">
        <f>T17+#REF!</f>
        <v>#REF!</v>
      </c>
    </row>
    <row r="18" spans="1:27" s="94" customFormat="1" ht="43.5" customHeight="1" x14ac:dyDescent="0.25">
      <c r="A18" s="90">
        <v>8</v>
      </c>
      <c r="B18" s="91" t="s">
        <v>55</v>
      </c>
      <c r="C18" s="28">
        <f>[2]THBieu05!C82</f>
        <v>1058423791</v>
      </c>
      <c r="D18" s="29">
        <f>[2]THBieu05!D82</f>
        <v>761112196</v>
      </c>
      <c r="E18" s="28">
        <f>[2]THBieu05!E82</f>
        <v>297311595</v>
      </c>
      <c r="F18" s="28">
        <f>[2]THBieu05!F82</f>
        <v>5901200</v>
      </c>
      <c r="G18" s="28">
        <f>[2]THBieu05!G82</f>
        <v>0</v>
      </c>
      <c r="H18" s="28">
        <f>[2]THBieu05!H82</f>
        <v>1052522591</v>
      </c>
      <c r="I18" s="28">
        <f>[2]THBieu05!I82</f>
        <v>562942273</v>
      </c>
      <c r="J18" s="28">
        <f>[2]THBieu05!J82</f>
        <v>120140938</v>
      </c>
      <c r="K18" s="28">
        <f>[2]THBieu05!K82</f>
        <v>106138224</v>
      </c>
      <c r="L18" s="28">
        <f>[2]THBieu05!L82</f>
        <v>14002714</v>
      </c>
      <c r="M18" s="28">
        <f>[2]THBieu05!M82</f>
        <v>0</v>
      </c>
      <c r="N18" s="28">
        <f>[2]THBieu05!N82</f>
        <v>442801334</v>
      </c>
      <c r="O18" s="28">
        <f>[2]THBieu05!O82</f>
        <v>1</v>
      </c>
      <c r="P18" s="28">
        <f>[2]THBieu05!P82</f>
        <v>210729345</v>
      </c>
      <c r="Q18" s="28">
        <f>[2]THBieu05!Q82</f>
        <v>27478714</v>
      </c>
      <c r="R18" s="28">
        <f>[2]THBieu05!R82</f>
        <v>0</v>
      </c>
      <c r="S18" s="28">
        <f>[2]THBieu05!S82</f>
        <v>251372259</v>
      </c>
      <c r="T18" s="28">
        <f t="shared" si="3"/>
        <v>932381653</v>
      </c>
      <c r="U18" s="92">
        <f t="shared" si="2"/>
        <v>0.21341608858000968</v>
      </c>
      <c r="V18" s="30">
        <f t="shared" si="1"/>
        <v>0.53485053699906759</v>
      </c>
      <c r="W18" s="30">
        <v>0.56299999999999994</v>
      </c>
      <c r="X18" s="30">
        <f t="shared" si="4"/>
        <v>0.32841666666666663</v>
      </c>
      <c r="Y18" s="193" t="str">
        <f>IF(U18&gt;=((56.3%/12)*$Y$3),"Đạt","Không Đạt")</f>
        <v>Không Đạt</v>
      </c>
      <c r="Z18" s="87">
        <f t="shared" si="5"/>
        <v>-0.11500057808665695</v>
      </c>
      <c r="AA18" s="93" t="e">
        <f>T18+#REF!</f>
        <v>#REF!</v>
      </c>
    </row>
    <row r="19" spans="1:27" s="94" customFormat="1" ht="43.5" customHeight="1" x14ac:dyDescent="0.25">
      <c r="A19" s="90">
        <v>9</v>
      </c>
      <c r="B19" s="91" t="s">
        <v>56</v>
      </c>
      <c r="C19" s="28">
        <f>[2]THBieu05!C88</f>
        <v>575919004</v>
      </c>
      <c r="D19" s="29">
        <f>[2]THBieu05!D88</f>
        <v>407166366</v>
      </c>
      <c r="E19" s="28">
        <f>[2]THBieu05!E88</f>
        <v>168752638</v>
      </c>
      <c r="F19" s="28">
        <f>[2]THBieu05!F88</f>
        <v>1651701</v>
      </c>
      <c r="G19" s="28">
        <f>[2]THBieu05!G88</f>
        <v>75459</v>
      </c>
      <c r="H19" s="28">
        <f>[2]THBieu05!H88</f>
        <v>574191844</v>
      </c>
      <c r="I19" s="28">
        <f>[2]THBieu05!I88</f>
        <v>168529875</v>
      </c>
      <c r="J19" s="28">
        <f>[2]THBieu05!J88</f>
        <v>77564582</v>
      </c>
      <c r="K19" s="28">
        <f>[2]THBieu05!K88</f>
        <v>73779520</v>
      </c>
      <c r="L19" s="28">
        <f>[2]THBieu05!L88</f>
        <v>3785062</v>
      </c>
      <c r="M19" s="28">
        <f>[2]THBieu05!M88</f>
        <v>0</v>
      </c>
      <c r="N19" s="28">
        <f>[2]THBieu05!N88</f>
        <v>90644293</v>
      </c>
      <c r="O19" s="28">
        <f>[2]THBieu05!O88</f>
        <v>321000</v>
      </c>
      <c r="P19" s="28">
        <f>[2]THBieu05!P88</f>
        <v>368554589</v>
      </c>
      <c r="Q19" s="28">
        <f>[2]THBieu05!Q88</f>
        <v>20170673</v>
      </c>
      <c r="R19" s="28">
        <f>[2]THBieu05!R88</f>
        <v>0</v>
      </c>
      <c r="S19" s="28">
        <f>[2]THBieu05!S88</f>
        <v>16936707</v>
      </c>
      <c r="T19" s="28">
        <f t="shared" si="3"/>
        <v>496627262</v>
      </c>
      <c r="U19" s="92">
        <f t="shared" si="2"/>
        <v>0.46024232795520675</v>
      </c>
      <c r="V19" s="30">
        <f t="shared" si="1"/>
        <v>0.29350795689811293</v>
      </c>
      <c r="W19" s="30">
        <v>0.69359999999999999</v>
      </c>
      <c r="X19" s="30">
        <f t="shared" si="4"/>
        <v>0.40459999999999996</v>
      </c>
      <c r="Y19" s="193" t="str">
        <f>IF(U19&gt;=((69.36%/12)*$Y$3),"Đạt","Không Đạt")</f>
        <v>Đạt</v>
      </c>
      <c r="Z19" s="87">
        <f t="shared" si="5"/>
        <v>5.5642327955206794E-2</v>
      </c>
      <c r="AA19" s="93" t="e">
        <f>T19+#REF!</f>
        <v>#REF!</v>
      </c>
    </row>
    <row r="20" spans="1:27" s="94" customFormat="1" ht="43.5" customHeight="1" x14ac:dyDescent="0.25">
      <c r="A20" s="90">
        <v>10</v>
      </c>
      <c r="B20" s="91" t="s">
        <v>57</v>
      </c>
      <c r="C20" s="28">
        <f>[2]THBieu05!C94</f>
        <v>465476621.71099991</v>
      </c>
      <c r="D20" s="29">
        <f>[2]THBieu05!D94</f>
        <v>401418640.71099991</v>
      </c>
      <c r="E20" s="28">
        <f>[2]THBieu05!E94</f>
        <v>64057981</v>
      </c>
      <c r="F20" s="28">
        <f>[2]THBieu05!F94</f>
        <v>0</v>
      </c>
      <c r="G20" s="28">
        <f>[2]THBieu05!G94</f>
        <v>97227</v>
      </c>
      <c r="H20" s="28">
        <f>[2]THBieu05!H94</f>
        <v>465379394.10500002</v>
      </c>
      <c r="I20" s="28">
        <f>[2]THBieu05!I94</f>
        <v>123932006.86399999</v>
      </c>
      <c r="J20" s="28">
        <f>[2]THBieu05!J94</f>
        <v>42766685.484999999</v>
      </c>
      <c r="K20" s="28">
        <f>[2]THBieu05!K94</f>
        <v>40577815.484999999</v>
      </c>
      <c r="L20" s="28">
        <f>[2]THBieu05!L94</f>
        <v>2188870</v>
      </c>
      <c r="M20" s="28">
        <f>[2]THBieu05!M94</f>
        <v>0</v>
      </c>
      <c r="N20" s="28">
        <f>[2]THBieu05!N94</f>
        <v>81165321.379000008</v>
      </c>
      <c r="O20" s="28">
        <f>[2]THBieu05!O94</f>
        <v>0</v>
      </c>
      <c r="P20" s="28">
        <f>[2]THBieu05!P94</f>
        <v>120831203.41499999</v>
      </c>
      <c r="Q20" s="28">
        <f>[2]THBieu05!Q94</f>
        <v>16438866.506999999</v>
      </c>
      <c r="R20" s="28">
        <f>[2]THBieu05!R94</f>
        <v>0</v>
      </c>
      <c r="S20" s="28">
        <f>[2]THBieu05!S94</f>
        <v>204177317.31900001</v>
      </c>
      <c r="T20" s="28">
        <f t="shared" si="3"/>
        <v>422612708.62</v>
      </c>
      <c r="U20" s="92">
        <f t="shared" si="2"/>
        <v>0.34508184420777704</v>
      </c>
      <c r="V20" s="30">
        <f t="shared" si="1"/>
        <v>0.26630316776775498</v>
      </c>
      <c r="W20" s="30">
        <v>0.68930000000000002</v>
      </c>
      <c r="X20" s="30">
        <f t="shared" si="4"/>
        <v>0.40209166666666668</v>
      </c>
      <c r="Y20" s="193" t="str">
        <f>IF(U20&gt;=((68.93%/12)*$Y$3),"Đạt","Không Đạt")</f>
        <v>Không Đạt</v>
      </c>
      <c r="Z20" s="87">
        <f t="shared" si="5"/>
        <v>-5.7009822458889636E-2</v>
      </c>
      <c r="AA20" s="93" t="e">
        <f>T20+#REF!</f>
        <v>#REF!</v>
      </c>
    </row>
    <row r="21" spans="1:27" s="94" customFormat="1" ht="43.5" customHeight="1" x14ac:dyDescent="0.25">
      <c r="A21" s="90">
        <v>11</v>
      </c>
      <c r="B21" s="91" t="s">
        <v>58</v>
      </c>
      <c r="C21" s="28">
        <f>[2]THBieu05!C100</f>
        <v>3967722635</v>
      </c>
      <c r="D21" s="28">
        <f>[2]THBieu05!D100</f>
        <v>2909061678</v>
      </c>
      <c r="E21" s="28">
        <f>[2]THBieu05!E100</f>
        <v>1058660957</v>
      </c>
      <c r="F21" s="28">
        <f>[2]THBieu05!F100</f>
        <v>41773997</v>
      </c>
      <c r="G21" s="28">
        <f>[2]THBieu05!G100</f>
        <v>5132804</v>
      </c>
      <c r="H21" s="28">
        <f>[2]THBieu05!H100</f>
        <v>3920815834</v>
      </c>
      <c r="I21" s="28">
        <f>[2]THBieu05!I100</f>
        <v>2272673150</v>
      </c>
      <c r="J21" s="28">
        <f>[2]THBieu05!J100</f>
        <v>303923990</v>
      </c>
      <c r="K21" s="28">
        <f>[2]THBieu05!K100</f>
        <v>272686715</v>
      </c>
      <c r="L21" s="28">
        <f>[2]THBieu05!L100</f>
        <v>31237275</v>
      </c>
      <c r="M21" s="28">
        <f>[2]THBieu05!M100</f>
        <v>0</v>
      </c>
      <c r="N21" s="28">
        <f>[2]THBieu05!N100</f>
        <v>1968151959</v>
      </c>
      <c r="O21" s="28">
        <f>[2]THBieu05!O100</f>
        <v>597201</v>
      </c>
      <c r="P21" s="28">
        <f>[2]THBieu05!P100</f>
        <v>1329797160</v>
      </c>
      <c r="Q21" s="28">
        <f>[2]THBieu05!Q100</f>
        <v>75614049</v>
      </c>
      <c r="R21" s="28">
        <f>[2]THBieu05!R100</f>
        <v>4609</v>
      </c>
      <c r="S21" s="28">
        <f>[2]THBieu05!S100</f>
        <v>242726866</v>
      </c>
      <c r="T21" s="28">
        <f>[2]THBieu05!T100</f>
        <v>3616891844</v>
      </c>
      <c r="U21" s="92">
        <f t="shared" si="2"/>
        <v>0.13372974024003409</v>
      </c>
      <c r="V21" s="30">
        <f t="shared" si="1"/>
        <v>0.57964292285603947</v>
      </c>
      <c r="W21" s="30">
        <v>0.56200000000000006</v>
      </c>
      <c r="X21" s="30">
        <f t="shared" si="4"/>
        <v>0.32783333333333337</v>
      </c>
      <c r="Y21" s="193" t="str">
        <f t="shared" ref="Y21:Y23" si="6">IF(U21&gt;=((56.2%/12)*$Y$3),"Đạt","Không Đạt")</f>
        <v>Không Đạt</v>
      </c>
      <c r="Z21" s="87">
        <f t="shared" si="5"/>
        <v>-0.19410359309329928</v>
      </c>
      <c r="AA21" s="93" t="e">
        <f>T21+#REF!</f>
        <v>#REF!</v>
      </c>
    </row>
    <row r="22" spans="1:27" s="94" customFormat="1" ht="43.5" customHeight="1" x14ac:dyDescent="0.25">
      <c r="A22" s="90">
        <v>12</v>
      </c>
      <c r="B22" s="91" t="s">
        <v>59</v>
      </c>
      <c r="C22" s="28">
        <f>[2]THBieu05!C117</f>
        <v>2804166608</v>
      </c>
      <c r="D22" s="28">
        <f>[2]THBieu05!D117</f>
        <v>1910882402</v>
      </c>
      <c r="E22" s="28">
        <f>[2]THBieu05!E117</f>
        <v>893284206</v>
      </c>
      <c r="F22" s="28">
        <f>[2]THBieu05!F117</f>
        <v>74231121</v>
      </c>
      <c r="G22" s="28">
        <f>[2]THBieu05!G117</f>
        <v>734265</v>
      </c>
      <c r="H22" s="28">
        <f>[2]THBieu05!H117</f>
        <v>2729201222</v>
      </c>
      <c r="I22" s="28">
        <f>[2]THBieu05!I117</f>
        <v>1138319997</v>
      </c>
      <c r="J22" s="28">
        <f>[2]THBieu05!J117</f>
        <v>265763494</v>
      </c>
      <c r="K22" s="28">
        <f>[2]THBieu05!K117</f>
        <v>252766891</v>
      </c>
      <c r="L22" s="28">
        <f>[2]THBieu05!L117</f>
        <v>12996603</v>
      </c>
      <c r="M22" s="28">
        <f>[2]THBieu05!M117</f>
        <v>0</v>
      </c>
      <c r="N22" s="28">
        <f>[2]THBieu05!N117</f>
        <v>871508727</v>
      </c>
      <c r="O22" s="28">
        <f>[2]THBieu05!O117</f>
        <v>1047776</v>
      </c>
      <c r="P22" s="28">
        <f>[2]THBieu05!P117</f>
        <v>1203124393</v>
      </c>
      <c r="Q22" s="28">
        <f>[2]THBieu05!Q117</f>
        <v>44276393</v>
      </c>
      <c r="R22" s="28">
        <f>[2]THBieu05!R117</f>
        <v>1200093</v>
      </c>
      <c r="S22" s="28">
        <f>[2]THBieu05!S117</f>
        <v>342280346</v>
      </c>
      <c r="T22" s="28">
        <f>[2]THBieu05!T117</f>
        <v>2463437728</v>
      </c>
      <c r="U22" s="92">
        <f t="shared" si="2"/>
        <v>0.23346993349884901</v>
      </c>
      <c r="V22" s="30">
        <f t="shared" si="1"/>
        <v>0.41708906907414539</v>
      </c>
      <c r="W22" s="30">
        <v>0.56200000000000006</v>
      </c>
      <c r="X22" s="30">
        <f t="shared" si="4"/>
        <v>0.32783333333333337</v>
      </c>
      <c r="Y22" s="193" t="str">
        <f t="shared" si="6"/>
        <v>Không Đạt</v>
      </c>
      <c r="Z22" s="87">
        <f t="shared" si="5"/>
        <v>-9.4363399834484357E-2</v>
      </c>
      <c r="AA22" s="93" t="e">
        <f>T22+#REF!</f>
        <v>#REF!</v>
      </c>
    </row>
    <row r="23" spans="1:27" s="94" customFormat="1" ht="43.5" customHeight="1" x14ac:dyDescent="0.25">
      <c r="A23" s="90">
        <v>13</v>
      </c>
      <c r="B23" s="91" t="s">
        <v>60</v>
      </c>
      <c r="C23" s="28">
        <f>[2]THBieu05!C130</f>
        <v>1864915214</v>
      </c>
      <c r="D23" s="28">
        <f>[2]THBieu05!D130</f>
        <v>1213418049</v>
      </c>
      <c r="E23" s="28">
        <f>[2]THBieu05!E130</f>
        <v>651497165</v>
      </c>
      <c r="F23" s="28">
        <f>[2]THBieu05!F130</f>
        <v>19489537</v>
      </c>
      <c r="G23" s="28">
        <f>[2]THBieu05!G130</f>
        <v>4487793</v>
      </c>
      <c r="H23" s="28">
        <f>[2]THBieu05!H130</f>
        <v>1840937884</v>
      </c>
      <c r="I23" s="28">
        <f>[2]THBieu05!I130</f>
        <v>1229543955</v>
      </c>
      <c r="J23" s="28">
        <f>[2]THBieu05!J130</f>
        <v>284698280</v>
      </c>
      <c r="K23" s="28">
        <f>[2]THBieu05!K130</f>
        <v>271219633</v>
      </c>
      <c r="L23" s="28">
        <f>[2]THBieu05!L130</f>
        <v>13478647</v>
      </c>
      <c r="M23" s="28">
        <f>[2]THBieu05!M130</f>
        <v>0</v>
      </c>
      <c r="N23" s="28">
        <f>[2]THBieu05!N130</f>
        <v>944845675</v>
      </c>
      <c r="O23" s="28">
        <f>[2]THBieu05!O130</f>
        <v>0</v>
      </c>
      <c r="P23" s="28">
        <f>[2]THBieu05!P130</f>
        <v>470751184</v>
      </c>
      <c r="Q23" s="28">
        <f>[2]THBieu05!Q130</f>
        <v>35746960</v>
      </c>
      <c r="R23" s="28">
        <f>[2]THBieu05!R130</f>
        <v>0</v>
      </c>
      <c r="S23" s="28">
        <f>[2]THBieu05!S130</f>
        <v>104895785</v>
      </c>
      <c r="T23" s="28">
        <f>[2]THBieu05!T130</f>
        <v>1556239604</v>
      </c>
      <c r="U23" s="92">
        <f t="shared" si="2"/>
        <v>0.23154786686743542</v>
      </c>
      <c r="V23" s="30">
        <f t="shared" si="1"/>
        <v>0.66788997373905967</v>
      </c>
      <c r="W23" s="30">
        <v>0.56200000000000006</v>
      </c>
      <c r="X23" s="30">
        <f t="shared" si="4"/>
        <v>0.32783333333333337</v>
      </c>
      <c r="Y23" s="193" t="str">
        <f t="shared" si="6"/>
        <v>Không Đạt</v>
      </c>
      <c r="Z23" s="87">
        <f t="shared" si="5"/>
        <v>-9.6285466465897945E-2</v>
      </c>
      <c r="AA23" s="93" t="e">
        <f>T23+#REF!</f>
        <v>#REF!</v>
      </c>
    </row>
    <row r="24" spans="1:27" ht="54" customHeight="1" x14ac:dyDescent="0.25">
      <c r="O24" s="95"/>
      <c r="P24" s="96"/>
      <c r="Q24" s="96"/>
      <c r="R24" s="97"/>
      <c r="S24" s="97"/>
      <c r="T24" s="98"/>
      <c r="U24" s="99"/>
      <c r="V24" s="99"/>
      <c r="W24" s="100"/>
      <c r="X24" s="100"/>
      <c r="Y24" s="100"/>
    </row>
    <row r="25" spans="1:27" s="102" customFormat="1" ht="29.25" customHeight="1" x14ac:dyDescent="0.25">
      <c r="A25" s="162" t="str">
        <f>N25</f>
        <v>Tây Ninh, ngày 04 tháng 05 năm 2025</v>
      </c>
      <c r="B25" s="162"/>
      <c r="C25" s="162"/>
      <c r="D25" s="162"/>
      <c r="E25" s="162"/>
      <c r="F25" s="101"/>
      <c r="G25" s="40"/>
      <c r="H25" s="40"/>
      <c r="N25" s="176" t="str">
        <f>Viec!M25</f>
        <v>Tây Ninh, ngày 04 tháng 05 năm 2025</v>
      </c>
      <c r="O25" s="176"/>
      <c r="P25" s="176"/>
      <c r="Q25" s="176"/>
      <c r="R25" s="176"/>
      <c r="S25" s="176"/>
      <c r="T25" s="176"/>
      <c r="U25" s="176"/>
      <c r="V25" s="39"/>
      <c r="W25" s="39"/>
      <c r="X25" s="39"/>
      <c r="Y25" s="183"/>
      <c r="AA25" s="40"/>
    </row>
    <row r="26" spans="1:27" s="104" customFormat="1" ht="31.5" customHeight="1" x14ac:dyDescent="0.25">
      <c r="A26" s="163" t="s">
        <v>61</v>
      </c>
      <c r="B26" s="177"/>
      <c r="C26" s="177"/>
      <c r="D26" s="177"/>
      <c r="E26" s="177"/>
      <c r="F26" s="44"/>
      <c r="G26" s="44"/>
      <c r="H26" s="44"/>
      <c r="I26" s="103"/>
      <c r="J26" s="103"/>
      <c r="K26" s="103"/>
      <c r="L26" s="103"/>
      <c r="M26" s="103"/>
      <c r="N26" s="178" t="str">
        <f>Viec!M26</f>
        <v>TRƯỞNG THI HÀNH ÁN DÂN SỰ</v>
      </c>
      <c r="O26" s="178"/>
      <c r="P26" s="178"/>
      <c r="Q26" s="178"/>
      <c r="R26" s="178"/>
      <c r="S26" s="178"/>
      <c r="T26" s="178"/>
      <c r="U26" s="178"/>
      <c r="V26" s="43"/>
      <c r="W26" s="43"/>
      <c r="X26" s="43"/>
      <c r="Y26" s="184"/>
    </row>
    <row r="27" spans="1:27" s="104" customFormat="1" ht="31.5" customHeight="1" x14ac:dyDescent="0.25">
      <c r="A27" s="43"/>
      <c r="B27" s="49"/>
      <c r="C27" s="49"/>
      <c r="D27" s="49"/>
      <c r="E27" s="49"/>
      <c r="F27" s="44"/>
      <c r="G27" s="44"/>
      <c r="H27" s="44"/>
      <c r="I27" s="103"/>
      <c r="J27" s="103"/>
      <c r="K27" s="103"/>
      <c r="L27" s="103"/>
      <c r="M27" s="103"/>
      <c r="N27" s="117"/>
      <c r="O27" s="117"/>
      <c r="P27" s="117"/>
      <c r="Q27" s="117"/>
      <c r="R27" s="117"/>
      <c r="S27" s="117"/>
      <c r="T27" s="117"/>
      <c r="U27" s="117"/>
      <c r="V27" s="43"/>
      <c r="W27" s="43"/>
      <c r="X27" s="43"/>
      <c r="Y27" s="184"/>
    </row>
    <row r="28" spans="1:27" s="104" customFormat="1" ht="31.5" customHeight="1" x14ac:dyDescent="0.25">
      <c r="A28" s="43"/>
      <c r="B28" s="49"/>
      <c r="C28" s="49"/>
      <c r="D28" s="49"/>
      <c r="E28" s="49"/>
      <c r="F28" s="44"/>
      <c r="G28" s="44"/>
      <c r="H28" s="44"/>
      <c r="I28" s="103"/>
      <c r="J28" s="103"/>
      <c r="K28" s="103"/>
      <c r="L28" s="103"/>
      <c r="M28" s="103"/>
      <c r="N28" s="117"/>
      <c r="O28" s="117"/>
      <c r="P28" s="117"/>
      <c r="Q28" s="117"/>
      <c r="R28" s="117"/>
      <c r="S28" s="117"/>
      <c r="T28" s="117"/>
      <c r="U28" s="117"/>
      <c r="V28" s="43"/>
      <c r="W28" s="43"/>
      <c r="X28" s="43"/>
      <c r="Y28" s="184"/>
    </row>
    <row r="29" spans="1:27" s="111" customFormat="1" ht="33" customHeight="1" x14ac:dyDescent="0.25">
      <c r="A29" s="105"/>
      <c r="B29" s="106"/>
      <c r="C29" s="106"/>
      <c r="D29" s="107"/>
      <c r="E29" s="106"/>
      <c r="F29" s="108"/>
      <c r="G29" s="108"/>
      <c r="H29" s="108"/>
      <c r="I29" s="109"/>
      <c r="J29" s="109"/>
      <c r="K29" s="109"/>
      <c r="L29" s="109"/>
      <c r="M29" s="109"/>
      <c r="N29" s="118"/>
      <c r="O29" s="118"/>
      <c r="P29" s="118"/>
      <c r="Q29" s="118"/>
      <c r="R29" s="118"/>
      <c r="S29" s="118"/>
      <c r="T29" s="118"/>
      <c r="U29" s="119"/>
      <c r="V29" s="110"/>
      <c r="W29" s="110"/>
      <c r="X29" s="110"/>
      <c r="Y29" s="194"/>
    </row>
    <row r="30" spans="1:27" s="111" customFormat="1" ht="39.75" customHeight="1" x14ac:dyDescent="0.25">
      <c r="A30" s="105"/>
      <c r="B30" s="106"/>
      <c r="C30" s="106"/>
      <c r="D30" s="107"/>
      <c r="E30" s="106"/>
      <c r="F30" s="108"/>
      <c r="G30" s="108"/>
      <c r="H30" s="108"/>
      <c r="I30" s="109"/>
      <c r="J30" s="109"/>
      <c r="K30" s="109"/>
      <c r="L30" s="109"/>
      <c r="M30" s="109"/>
      <c r="N30" s="118"/>
      <c r="O30" s="118"/>
      <c r="P30" s="118"/>
      <c r="Q30" s="118"/>
      <c r="R30" s="118"/>
      <c r="S30" s="118"/>
      <c r="T30" s="118"/>
      <c r="U30" s="119"/>
      <c r="V30" s="110"/>
      <c r="W30" s="110"/>
      <c r="X30" s="110"/>
      <c r="Y30" s="194"/>
    </row>
    <row r="31" spans="1:27" s="111" customFormat="1" ht="39.75" customHeight="1" x14ac:dyDescent="0.25">
      <c r="A31" s="105"/>
      <c r="B31" s="106"/>
      <c r="C31" s="106"/>
      <c r="D31" s="107"/>
      <c r="E31" s="106"/>
      <c r="F31" s="108"/>
      <c r="G31" s="108"/>
      <c r="H31" s="108"/>
      <c r="I31" s="109"/>
      <c r="J31" s="109"/>
      <c r="K31" s="109"/>
      <c r="L31" s="109"/>
      <c r="M31" s="109"/>
      <c r="N31" s="118"/>
      <c r="O31" s="118"/>
      <c r="P31" s="118"/>
      <c r="Q31" s="118"/>
      <c r="R31" s="118"/>
      <c r="S31" s="118"/>
      <c r="T31" s="118"/>
      <c r="U31" s="119"/>
      <c r="V31" s="110"/>
      <c r="W31" s="110"/>
      <c r="X31" s="110"/>
      <c r="Y31" s="194"/>
    </row>
    <row r="32" spans="1:27" s="111" customFormat="1" ht="26.25" x14ac:dyDescent="0.25">
      <c r="A32" s="171"/>
      <c r="B32" s="171"/>
      <c r="C32" s="171"/>
      <c r="D32" s="171"/>
      <c r="E32" s="171"/>
      <c r="F32" s="108" t="s">
        <v>75</v>
      </c>
      <c r="G32" s="108"/>
      <c r="H32" s="108"/>
      <c r="I32" s="108"/>
      <c r="J32" s="108"/>
      <c r="K32" s="108"/>
      <c r="L32" s="108"/>
      <c r="M32" s="108"/>
      <c r="N32" s="172" t="str">
        <f>[2]THBieu04!M158</f>
        <v>Bùi Phú Hưng</v>
      </c>
      <c r="O32" s="172"/>
      <c r="P32" s="172"/>
      <c r="Q32" s="172"/>
      <c r="R32" s="172"/>
      <c r="S32" s="172"/>
      <c r="T32" s="172"/>
      <c r="U32" s="172"/>
      <c r="V32" s="112"/>
      <c r="W32" s="112"/>
      <c r="X32" s="112"/>
      <c r="Y32" s="195"/>
    </row>
    <row r="33" spans="4:25" s="113" customFormat="1" ht="20.25" x14ac:dyDescent="0.25">
      <c r="D33" s="114"/>
      <c r="U33" s="115"/>
      <c r="V33" s="115"/>
      <c r="W33" s="115"/>
      <c r="X33" s="115"/>
      <c r="Y33" s="196"/>
    </row>
    <row r="34" spans="4:25" s="113" customFormat="1" ht="20.25" x14ac:dyDescent="0.25">
      <c r="D34" s="114"/>
      <c r="U34" s="115"/>
      <c r="V34" s="115"/>
      <c r="W34" s="115"/>
      <c r="X34" s="115"/>
      <c r="Y34" s="196"/>
    </row>
    <row r="35" spans="4:25" s="113" customFormat="1" ht="20.25" x14ac:dyDescent="0.25">
      <c r="D35" s="114"/>
      <c r="U35" s="115"/>
      <c r="V35" s="115"/>
      <c r="W35" s="115"/>
      <c r="X35" s="115"/>
      <c r="Y35" s="196"/>
    </row>
    <row r="36" spans="4:25" s="113" customFormat="1" ht="20.25" x14ac:dyDescent="0.25">
      <c r="D36" s="114"/>
      <c r="U36" s="115"/>
      <c r="V36" s="115"/>
      <c r="W36" s="115"/>
      <c r="X36" s="115"/>
      <c r="Y36" s="196"/>
    </row>
    <row r="37" spans="4:25" s="113" customFormat="1" ht="20.25" x14ac:dyDescent="0.25">
      <c r="D37" s="114"/>
      <c r="U37" s="115"/>
      <c r="V37" s="115"/>
      <c r="W37" s="115"/>
      <c r="X37" s="115"/>
      <c r="Y37" s="196"/>
    </row>
    <row r="38" spans="4:25" s="113" customFormat="1" ht="20.25" x14ac:dyDescent="0.25">
      <c r="D38" s="114"/>
      <c r="U38" s="115"/>
      <c r="V38" s="115"/>
      <c r="W38" s="115"/>
      <c r="X38" s="115"/>
      <c r="Y38" s="196"/>
    </row>
    <row r="39" spans="4:25" s="113" customFormat="1" ht="20.25" x14ac:dyDescent="0.25">
      <c r="D39" s="114"/>
      <c r="U39" s="115"/>
      <c r="V39" s="115"/>
      <c r="W39" s="115"/>
      <c r="X39" s="115"/>
      <c r="Y39" s="196"/>
    </row>
    <row r="40" spans="4:25" s="113" customFormat="1" ht="20.25" x14ac:dyDescent="0.25">
      <c r="D40" s="114"/>
      <c r="U40" s="115"/>
      <c r="V40" s="115"/>
      <c r="W40" s="115"/>
      <c r="X40" s="115"/>
      <c r="Y40" s="196"/>
    </row>
    <row r="41" spans="4:25" s="113" customFormat="1" ht="20.25" x14ac:dyDescent="0.25">
      <c r="D41" s="114"/>
      <c r="U41" s="115"/>
      <c r="V41" s="115"/>
      <c r="W41" s="115"/>
      <c r="X41" s="115"/>
      <c r="Y41" s="196"/>
    </row>
    <row r="42" spans="4:25" s="113" customFormat="1" ht="20.25" x14ac:dyDescent="0.25">
      <c r="D42" s="114"/>
      <c r="U42" s="115"/>
      <c r="V42" s="115"/>
      <c r="W42" s="115"/>
      <c r="X42" s="115"/>
      <c r="Y42" s="196"/>
    </row>
    <row r="43" spans="4:25" s="113" customFormat="1" ht="20.25" x14ac:dyDescent="0.25">
      <c r="D43" s="114"/>
      <c r="U43" s="115"/>
      <c r="V43" s="115"/>
      <c r="W43" s="115"/>
      <c r="X43" s="115"/>
      <c r="Y43" s="196"/>
    </row>
    <row r="44" spans="4:25" s="113" customFormat="1" ht="20.25" x14ac:dyDescent="0.25">
      <c r="D44" s="114"/>
      <c r="U44" s="115"/>
      <c r="V44" s="115"/>
      <c r="W44" s="115"/>
      <c r="X44" s="115"/>
      <c r="Y44" s="196"/>
    </row>
    <row r="45" spans="4:25" s="113" customFormat="1" ht="20.25" x14ac:dyDescent="0.25">
      <c r="D45" s="114"/>
      <c r="U45" s="115"/>
      <c r="V45" s="115"/>
      <c r="W45" s="115"/>
      <c r="X45" s="115"/>
      <c r="Y45" s="196"/>
    </row>
  </sheetData>
  <mergeCells count="42">
    <mergeCell ref="X10:Y10"/>
    <mergeCell ref="A25:E25"/>
    <mergeCell ref="N25:U25"/>
    <mergeCell ref="A26:E26"/>
    <mergeCell ref="N26:U26"/>
    <mergeCell ref="A32:E32"/>
    <mergeCell ref="N32:U32"/>
    <mergeCell ref="N6:N8"/>
    <mergeCell ref="O6:O8"/>
    <mergeCell ref="K7:K8"/>
    <mergeCell ref="L7:L8"/>
    <mergeCell ref="M7:M8"/>
    <mergeCell ref="A9:B9"/>
    <mergeCell ref="S5:S8"/>
    <mergeCell ref="J6:J8"/>
    <mergeCell ref="K6:M6"/>
    <mergeCell ref="A4:A8"/>
    <mergeCell ref="B4:B8"/>
    <mergeCell ref="C4:C8"/>
    <mergeCell ref="D4:E4"/>
    <mergeCell ref="F4:F8"/>
    <mergeCell ref="AA4:AA8"/>
    <mergeCell ref="D5:D8"/>
    <mergeCell ref="E5:E8"/>
    <mergeCell ref="I5:I8"/>
    <mergeCell ref="J5:O5"/>
    <mergeCell ref="P5:P8"/>
    <mergeCell ref="Q5:Q8"/>
    <mergeCell ref="X4:Y8"/>
    <mergeCell ref="Z4:Z8"/>
    <mergeCell ref="G4:G8"/>
    <mergeCell ref="H4:H8"/>
    <mergeCell ref="I4:S4"/>
    <mergeCell ref="T4:T8"/>
    <mergeCell ref="U4:U8"/>
    <mergeCell ref="V4:V8"/>
    <mergeCell ref="R5:R8"/>
    <mergeCell ref="A1:D1"/>
    <mergeCell ref="E1:Q1"/>
    <mergeCell ref="R1:U1"/>
    <mergeCell ref="E2:Q2"/>
    <mergeCell ref="R3:U3"/>
  </mergeCells>
  <printOptions horizontalCentered="1"/>
  <pageMargins left="0.17" right="0.17" top="0.37" bottom="0.34" header="0.31496062992125984" footer="0.31496062992125984"/>
  <pageSetup paperSize="9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Viec</vt:lpstr>
      <vt:lpstr>Tien</vt:lpstr>
      <vt:lpstr>Tien!Print_Area</vt:lpstr>
      <vt:lpstr>Viec!Print_Area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Huỳnh Thành</dc:creator>
  <cp:lastModifiedBy>USER</cp:lastModifiedBy>
  <cp:lastPrinted>2026-05-08T07:08:17Z</cp:lastPrinted>
  <dcterms:created xsi:type="dcterms:W3CDTF">2026-05-05T02:24:20Z</dcterms:created>
  <dcterms:modified xsi:type="dcterms:W3CDTF">2026-05-08T07:24:47Z</dcterms:modified>
</cp:coreProperties>
</file>