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o Cao Thong Ke\BCTK NINH BINH\BCTK TT05\Năm 2026\"/>
    </mc:Choice>
  </mc:AlternateContent>
  <bookViews>
    <workbookView xWindow="-120" yWindow="-120" windowWidth="29040" windowHeight="15720"/>
  </bookViews>
  <sheets>
    <sheet name="TT" sheetId="1" r:id="rId1"/>
    <sheet name="04" sheetId="2" r:id="rId2"/>
    <sheet name="05" sheetId="3" r:id="rId3"/>
    <sheet name="PLViecChuaDieuKien " sheetId="4" r:id="rId4"/>
    <sheet name="PLTienChuaDieuKien " sheetId="5" r:id="rId5"/>
  </sheets>
  <externalReferences>
    <externalReference r:id="rId6"/>
  </externalReferences>
  <definedNames>
    <definedName name="_xlnm.Print_Area" localSheetId="1">'04'!$A$1:$T$106</definedName>
    <definedName name="_xlnm.Print_Area" localSheetId="2">'05'!$A$1:$U$106</definedName>
    <definedName name="_xlnm.Print_Area" localSheetId="4">'PLTienChuaDieuKien '!$A$1:$R$20</definedName>
    <definedName name="_xlnm.Print_Area" localSheetId="3">'PLViecChuaDieuKien '!$A$1:$R$20</definedName>
    <definedName name="_xlnm.Print_Area" localSheetId="0">TT!$A$1:$C$8</definedName>
    <definedName name="_xlnm.Print_Titles" localSheetId="4">'PLTienChuaDieuKien '!$4:$5</definedName>
    <definedName name="_xlnm.Print_Titles" localSheetId="3">'PLViecChuaDieuKien 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4" i="3" l="1"/>
  <c r="W68" i="3"/>
  <c r="X68" i="3"/>
  <c r="Y68" i="3"/>
  <c r="Z68" i="3"/>
  <c r="AA68" i="3"/>
  <c r="AB68" i="3"/>
  <c r="W88" i="3"/>
  <c r="X88" i="3"/>
  <c r="Y88" i="3"/>
  <c r="Z88" i="3"/>
  <c r="AA88" i="3"/>
  <c r="AB88" i="3"/>
  <c r="W89" i="3"/>
  <c r="X89" i="3"/>
  <c r="Y89" i="3"/>
  <c r="Z89" i="3"/>
  <c r="AA89" i="3"/>
  <c r="AB89" i="3"/>
  <c r="V68" i="2"/>
  <c r="W68" i="2"/>
  <c r="X68" i="2"/>
  <c r="Y68" i="2"/>
  <c r="Z68" i="2"/>
  <c r="AA68" i="2"/>
  <c r="V88" i="2"/>
  <c r="W88" i="2"/>
  <c r="X88" i="2"/>
  <c r="Y88" i="2"/>
  <c r="Z88" i="2"/>
  <c r="AA88" i="2"/>
  <c r="V89" i="2"/>
  <c r="W89" i="2"/>
  <c r="X89" i="2"/>
  <c r="Y89" i="2"/>
  <c r="Z89" i="2"/>
  <c r="AA89" i="2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H29" i="3"/>
  <c r="I29" i="3"/>
  <c r="J29" i="3"/>
  <c r="H30" i="3"/>
  <c r="J30" i="3"/>
  <c r="I30" i="3" s="1"/>
  <c r="H31" i="3"/>
  <c r="J31" i="3"/>
  <c r="I31" i="3" s="1"/>
  <c r="H32" i="3"/>
  <c r="J32" i="3"/>
  <c r="I32" i="3" s="1"/>
  <c r="H33" i="3"/>
  <c r="I33" i="3"/>
  <c r="J33" i="3"/>
  <c r="H34" i="3"/>
  <c r="J34" i="3"/>
  <c r="I34" i="3" s="1"/>
  <c r="H35" i="3"/>
  <c r="J35" i="3"/>
  <c r="I35" i="3" s="1"/>
  <c r="H36" i="3"/>
  <c r="J36" i="3"/>
  <c r="I36" i="3" s="1"/>
  <c r="H37" i="3"/>
  <c r="I37" i="3"/>
  <c r="J37" i="3"/>
  <c r="H38" i="3"/>
  <c r="J38" i="3"/>
  <c r="I38" i="3" s="1"/>
  <c r="H39" i="3"/>
  <c r="J39" i="3"/>
  <c r="I39" i="3" s="1"/>
  <c r="H40" i="3"/>
  <c r="J40" i="3"/>
  <c r="I40" i="3" s="1"/>
  <c r="H41" i="3"/>
  <c r="I41" i="3"/>
  <c r="J41" i="3"/>
  <c r="H42" i="3"/>
  <c r="J42" i="3"/>
  <c r="I42" i="3" s="1"/>
  <c r="H43" i="3"/>
  <c r="J43" i="3"/>
  <c r="I43" i="3" s="1"/>
  <c r="H44" i="3"/>
  <c r="J44" i="3"/>
  <c r="I44" i="3" s="1"/>
  <c r="H45" i="3"/>
  <c r="I45" i="3"/>
  <c r="J45" i="3"/>
  <c r="H46" i="3"/>
  <c r="J46" i="3"/>
  <c r="I46" i="3" s="1"/>
  <c r="H47" i="3"/>
  <c r="J47" i="3"/>
  <c r="I47" i="3" s="1"/>
  <c r="H48" i="3"/>
  <c r="J48" i="3"/>
  <c r="I48" i="3" s="1"/>
  <c r="H49" i="3"/>
  <c r="I49" i="3"/>
  <c r="J49" i="3"/>
  <c r="H50" i="3"/>
  <c r="J50" i="3"/>
  <c r="I50" i="3" s="1"/>
  <c r="H51" i="3"/>
  <c r="J51" i="3"/>
  <c r="I51" i="3" s="1"/>
  <c r="H52" i="3"/>
  <c r="J52" i="3"/>
  <c r="I52" i="3" s="1"/>
  <c r="H53" i="3"/>
  <c r="I53" i="3"/>
  <c r="J53" i="3"/>
  <c r="H54" i="3"/>
  <c r="J54" i="3"/>
  <c r="I54" i="3" s="1"/>
  <c r="H55" i="3"/>
  <c r="J55" i="3"/>
  <c r="I55" i="3" s="1"/>
  <c r="H56" i="3"/>
  <c r="J56" i="3"/>
  <c r="I56" i="3" s="1"/>
  <c r="H57" i="3"/>
  <c r="I57" i="3"/>
  <c r="J57" i="3"/>
  <c r="H58" i="3"/>
  <c r="J58" i="3"/>
  <c r="I58" i="3" s="1"/>
  <c r="H59" i="3"/>
  <c r="J59" i="3"/>
  <c r="I59" i="3" s="1"/>
  <c r="H60" i="3"/>
  <c r="J60" i="3"/>
  <c r="I60" i="3" s="1"/>
  <c r="H61" i="3"/>
  <c r="I61" i="3"/>
  <c r="J61" i="3"/>
  <c r="H62" i="3"/>
  <c r="J62" i="3"/>
  <c r="I62" i="3" s="1"/>
  <c r="H63" i="3"/>
  <c r="J63" i="3"/>
  <c r="I63" i="3" s="1"/>
  <c r="H64" i="3"/>
  <c r="J64" i="3"/>
  <c r="I64" i="3" s="1"/>
  <c r="H65" i="3"/>
  <c r="I65" i="3"/>
  <c r="J65" i="3"/>
  <c r="H66" i="3"/>
  <c r="J66" i="3"/>
  <c r="I66" i="3" s="1"/>
  <c r="H67" i="3"/>
  <c r="J67" i="3"/>
  <c r="I67" i="3" s="1"/>
  <c r="H68" i="3"/>
  <c r="J68" i="3"/>
  <c r="I68" i="3" s="1"/>
  <c r="H69" i="3"/>
  <c r="I69" i="3"/>
  <c r="J69" i="3"/>
  <c r="H70" i="3"/>
  <c r="J70" i="3"/>
  <c r="I70" i="3" s="1"/>
  <c r="H71" i="3"/>
  <c r="J71" i="3"/>
  <c r="I71" i="3" s="1"/>
  <c r="H72" i="3"/>
  <c r="J72" i="3"/>
  <c r="I72" i="3" s="1"/>
  <c r="H73" i="3"/>
  <c r="I73" i="3"/>
  <c r="J73" i="3"/>
  <c r="H74" i="3"/>
  <c r="J74" i="3"/>
  <c r="I74" i="3" s="1"/>
  <c r="H75" i="3"/>
  <c r="J75" i="3"/>
  <c r="I75" i="3" s="1"/>
  <c r="H76" i="3"/>
  <c r="J76" i="3"/>
  <c r="I76" i="3" s="1"/>
  <c r="H77" i="3"/>
  <c r="I77" i="3"/>
  <c r="J77" i="3"/>
  <c r="H78" i="3"/>
  <c r="J78" i="3"/>
  <c r="I78" i="3" s="1"/>
  <c r="H79" i="3"/>
  <c r="J79" i="3"/>
  <c r="I79" i="3" s="1"/>
  <c r="H80" i="3"/>
  <c r="J80" i="3"/>
  <c r="I80" i="3" s="1"/>
  <c r="H81" i="3"/>
  <c r="I81" i="3"/>
  <c r="J81" i="3"/>
  <c r="H82" i="3"/>
  <c r="J82" i="3"/>
  <c r="I82" i="3" s="1"/>
  <c r="H83" i="3"/>
  <c r="J83" i="3"/>
  <c r="I83" i="3" s="1"/>
  <c r="H84" i="3"/>
  <c r="J84" i="3"/>
  <c r="I84" i="3" s="1"/>
  <c r="H85" i="3"/>
  <c r="I85" i="3"/>
  <c r="J85" i="3"/>
  <c r="H86" i="3"/>
  <c r="J86" i="3"/>
  <c r="I86" i="3" s="1"/>
  <c r="H87" i="3"/>
  <c r="J87" i="3"/>
  <c r="I87" i="3" s="1"/>
  <c r="H88" i="3"/>
  <c r="J88" i="3"/>
  <c r="I88" i="3" s="1"/>
  <c r="H89" i="3"/>
  <c r="I89" i="3"/>
  <c r="J89" i="3"/>
  <c r="H90" i="3"/>
  <c r="J90" i="3"/>
  <c r="I90" i="3" s="1"/>
  <c r="H91" i="3"/>
  <c r="J91" i="3"/>
  <c r="I91" i="3" s="1"/>
  <c r="H92" i="3"/>
  <c r="J92" i="3"/>
  <c r="I92" i="3" s="1"/>
  <c r="H93" i="3"/>
  <c r="I93" i="3"/>
  <c r="J93" i="3"/>
  <c r="H94" i="3"/>
  <c r="J94" i="3"/>
  <c r="I94" i="3" s="1"/>
  <c r="H95" i="3"/>
  <c r="J95" i="3"/>
  <c r="I95" i="3" s="1"/>
  <c r="H96" i="3"/>
  <c r="J96" i="3"/>
  <c r="I96" i="3" s="1"/>
  <c r="H97" i="3"/>
  <c r="I97" i="3"/>
  <c r="J97" i="3"/>
  <c r="H98" i="3"/>
  <c r="J98" i="3"/>
  <c r="I98" i="3" s="1"/>
  <c r="H99" i="3"/>
  <c r="J99" i="3"/>
  <c r="I99" i="3" s="1"/>
  <c r="H100" i="3"/>
  <c r="J100" i="3"/>
  <c r="I100" i="3" s="1"/>
  <c r="H101" i="3"/>
  <c r="I101" i="3"/>
  <c r="J101" i="3"/>
  <c r="H102" i="3"/>
  <c r="J102" i="3"/>
  <c r="I102" i="3" s="1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H29" i="2"/>
  <c r="I29" i="2"/>
  <c r="J29" i="2"/>
  <c r="H30" i="2"/>
  <c r="I30" i="2"/>
  <c r="J30" i="2"/>
  <c r="H31" i="2"/>
  <c r="J31" i="2"/>
  <c r="I31" i="2" s="1"/>
  <c r="H32" i="2"/>
  <c r="J32" i="2"/>
  <c r="I32" i="2" s="1"/>
  <c r="H33" i="2"/>
  <c r="I33" i="2"/>
  <c r="J33" i="2"/>
  <c r="H34" i="2"/>
  <c r="I34" i="2"/>
  <c r="J34" i="2"/>
  <c r="H35" i="2"/>
  <c r="J35" i="2"/>
  <c r="I35" i="2" s="1"/>
  <c r="H36" i="2"/>
  <c r="J36" i="2"/>
  <c r="I36" i="2" s="1"/>
  <c r="H37" i="2"/>
  <c r="I37" i="2"/>
  <c r="J37" i="2"/>
  <c r="H38" i="2"/>
  <c r="I38" i="2"/>
  <c r="J38" i="2"/>
  <c r="H39" i="2"/>
  <c r="J39" i="2"/>
  <c r="I39" i="2" s="1"/>
  <c r="H40" i="2"/>
  <c r="J40" i="2"/>
  <c r="I40" i="2" s="1"/>
  <c r="H41" i="2"/>
  <c r="I41" i="2"/>
  <c r="J41" i="2"/>
  <c r="H42" i="2"/>
  <c r="I42" i="2"/>
  <c r="J42" i="2"/>
  <c r="H43" i="2"/>
  <c r="J43" i="2"/>
  <c r="I43" i="2" s="1"/>
  <c r="H44" i="2"/>
  <c r="J44" i="2"/>
  <c r="I44" i="2" s="1"/>
  <c r="H45" i="2"/>
  <c r="I45" i="2"/>
  <c r="J45" i="2"/>
  <c r="H46" i="2"/>
  <c r="I46" i="2"/>
  <c r="J46" i="2"/>
  <c r="H47" i="2"/>
  <c r="J47" i="2"/>
  <c r="I47" i="2" s="1"/>
  <c r="H48" i="2"/>
  <c r="J48" i="2"/>
  <c r="I48" i="2" s="1"/>
  <c r="H49" i="2"/>
  <c r="I49" i="2"/>
  <c r="J49" i="2"/>
  <c r="H50" i="2"/>
  <c r="I50" i="2"/>
  <c r="J50" i="2"/>
  <c r="H51" i="2"/>
  <c r="J51" i="2"/>
  <c r="I51" i="2" s="1"/>
  <c r="H52" i="2"/>
  <c r="J52" i="2"/>
  <c r="I52" i="2" s="1"/>
  <c r="H53" i="2"/>
  <c r="I53" i="2"/>
  <c r="J53" i="2"/>
  <c r="H54" i="2"/>
  <c r="I54" i="2"/>
  <c r="J54" i="2"/>
  <c r="H55" i="2"/>
  <c r="J55" i="2"/>
  <c r="I55" i="2" s="1"/>
  <c r="H56" i="2"/>
  <c r="J56" i="2"/>
  <c r="I56" i="2" s="1"/>
  <c r="H57" i="2"/>
  <c r="I57" i="2"/>
  <c r="J57" i="2"/>
  <c r="H58" i="2"/>
  <c r="I58" i="2"/>
  <c r="J58" i="2"/>
  <c r="H59" i="2"/>
  <c r="J59" i="2"/>
  <c r="I59" i="2" s="1"/>
  <c r="H60" i="2"/>
  <c r="J60" i="2"/>
  <c r="I60" i="2" s="1"/>
  <c r="H61" i="2"/>
  <c r="I61" i="2"/>
  <c r="J61" i="2"/>
  <c r="H62" i="2"/>
  <c r="I62" i="2"/>
  <c r="J62" i="2"/>
  <c r="H63" i="2"/>
  <c r="J63" i="2"/>
  <c r="I63" i="2" s="1"/>
  <c r="H64" i="2"/>
  <c r="J64" i="2"/>
  <c r="I64" i="2" s="1"/>
  <c r="H65" i="2"/>
  <c r="I65" i="2"/>
  <c r="J65" i="2"/>
  <c r="H66" i="2"/>
  <c r="I66" i="2"/>
  <c r="J66" i="2"/>
  <c r="H67" i="2"/>
  <c r="J67" i="2"/>
  <c r="I67" i="2" s="1"/>
  <c r="H68" i="2"/>
  <c r="J68" i="2"/>
  <c r="I68" i="2" s="1"/>
  <c r="H69" i="2"/>
  <c r="I69" i="2"/>
  <c r="J69" i="2"/>
  <c r="H70" i="2"/>
  <c r="I70" i="2"/>
  <c r="J70" i="2"/>
  <c r="H71" i="2"/>
  <c r="J71" i="2"/>
  <c r="I71" i="2" s="1"/>
  <c r="H72" i="2"/>
  <c r="J72" i="2"/>
  <c r="I72" i="2" s="1"/>
  <c r="H73" i="2"/>
  <c r="I73" i="2"/>
  <c r="J73" i="2"/>
  <c r="H74" i="2"/>
  <c r="I74" i="2"/>
  <c r="J74" i="2"/>
  <c r="H75" i="2"/>
  <c r="J75" i="2"/>
  <c r="I75" i="2" s="1"/>
  <c r="H76" i="2"/>
  <c r="J76" i="2"/>
  <c r="I76" i="2" s="1"/>
  <c r="H77" i="2"/>
  <c r="I77" i="2"/>
  <c r="J77" i="2"/>
  <c r="H78" i="2"/>
  <c r="I78" i="2"/>
  <c r="J78" i="2"/>
  <c r="H79" i="2"/>
  <c r="J79" i="2"/>
  <c r="I79" i="2" s="1"/>
  <c r="H80" i="2"/>
  <c r="J80" i="2"/>
  <c r="I80" i="2" s="1"/>
  <c r="H81" i="2"/>
  <c r="I81" i="2"/>
  <c r="J81" i="2"/>
  <c r="H82" i="2"/>
  <c r="I82" i="2"/>
  <c r="J82" i="2"/>
  <c r="H83" i="2"/>
  <c r="J83" i="2"/>
  <c r="I83" i="2" s="1"/>
  <c r="H84" i="2"/>
  <c r="J84" i="2"/>
  <c r="I84" i="2" s="1"/>
  <c r="H85" i="2"/>
  <c r="I85" i="2"/>
  <c r="J85" i="2"/>
  <c r="H86" i="2"/>
  <c r="I86" i="2"/>
  <c r="J86" i="2"/>
  <c r="H87" i="2"/>
  <c r="J87" i="2"/>
  <c r="I87" i="2" s="1"/>
  <c r="H88" i="2"/>
  <c r="J88" i="2"/>
  <c r="I88" i="2" s="1"/>
  <c r="H89" i="2"/>
  <c r="I89" i="2"/>
  <c r="J89" i="2"/>
  <c r="H90" i="2"/>
  <c r="I90" i="2"/>
  <c r="J90" i="2"/>
  <c r="H91" i="2"/>
  <c r="J91" i="2"/>
  <c r="I91" i="2" s="1"/>
  <c r="H92" i="2"/>
  <c r="J92" i="2"/>
  <c r="I92" i="2" s="1"/>
  <c r="H93" i="2"/>
  <c r="I93" i="2"/>
  <c r="J93" i="2"/>
  <c r="H94" i="2"/>
  <c r="I94" i="2"/>
  <c r="J94" i="2"/>
  <c r="H95" i="2"/>
  <c r="J95" i="2"/>
  <c r="I95" i="2" s="1"/>
  <c r="H96" i="2"/>
  <c r="J96" i="2"/>
  <c r="I96" i="2" s="1"/>
  <c r="H97" i="2"/>
  <c r="I97" i="2"/>
  <c r="J97" i="2"/>
  <c r="H98" i="2"/>
  <c r="I98" i="2"/>
  <c r="J98" i="2"/>
  <c r="H99" i="2"/>
  <c r="J99" i="2"/>
  <c r="I99" i="2" s="1"/>
  <c r="H100" i="2"/>
  <c r="J100" i="2"/>
  <c r="I100" i="2" s="1"/>
  <c r="H101" i="2"/>
  <c r="I101" i="2"/>
  <c r="J101" i="2"/>
  <c r="H102" i="2"/>
  <c r="I102" i="2"/>
  <c r="J102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K10" i="4"/>
  <c r="K11" i="4"/>
  <c r="K12" i="4"/>
  <c r="K13" i="4"/>
  <c r="K14" i="4"/>
  <c r="K15" i="4"/>
  <c r="K16" i="4"/>
  <c r="K17" i="4"/>
  <c r="K18" i="4"/>
  <c r="K19" i="4"/>
  <c r="K20" i="4"/>
  <c r="C10" i="4"/>
  <c r="C11" i="4"/>
  <c r="C12" i="4"/>
  <c r="C13" i="4"/>
  <c r="C14" i="4"/>
  <c r="C15" i="4"/>
  <c r="C16" i="4"/>
  <c r="C17" i="4"/>
  <c r="C18" i="4"/>
  <c r="C19" i="4"/>
  <c r="C20" i="4"/>
  <c r="K19" i="5"/>
  <c r="K20" i="5"/>
  <c r="K12" i="5"/>
  <c r="K13" i="5"/>
  <c r="K14" i="5"/>
  <c r="K15" i="5"/>
  <c r="K16" i="5"/>
  <c r="K17" i="5"/>
  <c r="K18" i="5"/>
  <c r="C12" i="5"/>
  <c r="C13" i="5"/>
  <c r="C14" i="5"/>
  <c r="C15" i="5"/>
  <c r="C16" i="5"/>
  <c r="C17" i="5"/>
  <c r="C18" i="5"/>
  <c r="C19" i="5"/>
  <c r="C20" i="5"/>
  <c r="U89" i="3" l="1"/>
  <c r="T89" i="2"/>
  <c r="U83" i="3"/>
  <c r="T82" i="2"/>
  <c r="U82" i="3" l="1"/>
  <c r="T72" i="2" l="1"/>
  <c r="T74" i="2"/>
  <c r="T76" i="2"/>
  <c r="T75" i="2" l="1"/>
  <c r="T71" i="2"/>
  <c r="T77" i="2"/>
  <c r="T73" i="2"/>
  <c r="T68" i="2" l="1"/>
  <c r="U68" i="3" l="1"/>
  <c r="K9" i="5" l="1"/>
  <c r="K10" i="5"/>
  <c r="K11" i="5"/>
  <c r="C9" i="5"/>
  <c r="C10" i="5"/>
  <c r="C11" i="5"/>
  <c r="K9" i="4"/>
  <c r="C9" i="4"/>
  <c r="J11" i="3" l="1"/>
  <c r="I11" i="3" s="1"/>
  <c r="J12" i="3"/>
  <c r="I12" i="3" s="1"/>
  <c r="J13" i="3"/>
  <c r="I13" i="3" s="1"/>
  <c r="J14" i="3"/>
  <c r="I14" i="3" s="1"/>
  <c r="J15" i="3"/>
  <c r="I15" i="3" s="1"/>
  <c r="J16" i="3"/>
  <c r="I16" i="3" s="1"/>
  <c r="J17" i="3"/>
  <c r="I17" i="3" s="1"/>
  <c r="J18" i="3"/>
  <c r="I18" i="3" s="1"/>
  <c r="J19" i="3"/>
  <c r="I19" i="3" s="1"/>
  <c r="J20" i="3"/>
  <c r="I20" i="3" s="1"/>
  <c r="J21" i="3"/>
  <c r="I21" i="3" s="1"/>
  <c r="J22" i="3"/>
  <c r="I22" i="3" s="1"/>
  <c r="J23" i="3"/>
  <c r="I23" i="3" s="1"/>
  <c r="J24" i="3"/>
  <c r="I24" i="3" s="1"/>
  <c r="J25" i="3"/>
  <c r="I25" i="3" s="1"/>
  <c r="J26" i="3"/>
  <c r="I26" i="3" s="1"/>
  <c r="J27" i="3"/>
  <c r="I27" i="3" s="1"/>
  <c r="J28" i="3"/>
  <c r="I28" i="3" s="1"/>
  <c r="C11" i="3"/>
  <c r="H11" i="3" s="1"/>
  <c r="C12" i="3"/>
  <c r="H12" i="3" s="1"/>
  <c r="C13" i="3"/>
  <c r="H13" i="3" s="1"/>
  <c r="C14" i="3"/>
  <c r="H14" i="3" s="1"/>
  <c r="P14" i="3" s="1"/>
  <c r="T14" i="3" s="1"/>
  <c r="C15" i="3"/>
  <c r="H15" i="3" s="1"/>
  <c r="P15" i="3" s="1"/>
  <c r="T15" i="3" s="1"/>
  <c r="C16" i="3"/>
  <c r="H16" i="3" s="1"/>
  <c r="C17" i="3"/>
  <c r="H17" i="3" s="1"/>
  <c r="C18" i="3"/>
  <c r="H18" i="3" s="1"/>
  <c r="P18" i="3" s="1"/>
  <c r="T18" i="3" s="1"/>
  <c r="C19" i="3"/>
  <c r="H19" i="3" s="1"/>
  <c r="P19" i="3" s="1"/>
  <c r="T19" i="3" s="1"/>
  <c r="C20" i="3"/>
  <c r="H20" i="3" s="1"/>
  <c r="C21" i="3"/>
  <c r="H21" i="3" s="1"/>
  <c r="C22" i="3"/>
  <c r="H22" i="3" s="1"/>
  <c r="P22" i="3" s="1"/>
  <c r="T22" i="3" s="1"/>
  <c r="C23" i="3"/>
  <c r="H23" i="3" s="1"/>
  <c r="P23" i="3" s="1"/>
  <c r="T23" i="3" s="1"/>
  <c r="C24" i="3"/>
  <c r="H24" i="3" s="1"/>
  <c r="C25" i="3"/>
  <c r="H25" i="3" s="1"/>
  <c r="C26" i="3"/>
  <c r="H26" i="3" s="1"/>
  <c r="P26" i="3" s="1"/>
  <c r="T26" i="3" s="1"/>
  <c r="C27" i="3"/>
  <c r="H27" i="3" s="1"/>
  <c r="P27" i="3" s="1"/>
  <c r="T27" i="3" s="1"/>
  <c r="C28" i="3"/>
  <c r="H28" i="3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C11" i="2"/>
  <c r="H11" i="2" s="1"/>
  <c r="C12" i="2"/>
  <c r="H12" i="2" s="1"/>
  <c r="C13" i="2"/>
  <c r="H13" i="2" s="1"/>
  <c r="C14" i="2"/>
  <c r="H14" i="2" s="1"/>
  <c r="C15" i="2"/>
  <c r="H15" i="2" s="1"/>
  <c r="C16" i="2"/>
  <c r="H16" i="2" s="1"/>
  <c r="C17" i="2"/>
  <c r="H17" i="2" s="1"/>
  <c r="C18" i="2"/>
  <c r="H18" i="2" s="1"/>
  <c r="C19" i="2"/>
  <c r="H19" i="2" s="1"/>
  <c r="O19" i="2" s="1"/>
  <c r="S19" i="2" s="1"/>
  <c r="C20" i="2"/>
  <c r="H20" i="2" s="1"/>
  <c r="C21" i="2"/>
  <c r="H21" i="2" s="1"/>
  <c r="C22" i="2"/>
  <c r="H22" i="2" s="1"/>
  <c r="C23" i="2"/>
  <c r="H23" i="2" s="1"/>
  <c r="C24" i="2"/>
  <c r="H24" i="2" s="1"/>
  <c r="C25" i="2"/>
  <c r="H25" i="2" s="1"/>
  <c r="C26" i="2"/>
  <c r="H26" i="2" s="1"/>
  <c r="C27" i="2"/>
  <c r="H27" i="2" s="1"/>
  <c r="C28" i="2"/>
  <c r="H28" i="2" s="1"/>
  <c r="P28" i="3" l="1"/>
  <c r="T28" i="3" s="1"/>
  <c r="P24" i="3"/>
  <c r="T24" i="3" s="1"/>
  <c r="P20" i="3"/>
  <c r="T20" i="3" s="1"/>
  <c r="P16" i="3"/>
  <c r="T16" i="3" s="1"/>
  <c r="P12" i="3"/>
  <c r="T12" i="3" s="1"/>
  <c r="P25" i="3"/>
  <c r="T25" i="3" s="1"/>
  <c r="P21" i="3"/>
  <c r="T21" i="3" s="1"/>
  <c r="P17" i="3"/>
  <c r="T17" i="3" s="1"/>
  <c r="P13" i="3"/>
  <c r="T13" i="3" s="1"/>
  <c r="O22" i="2"/>
  <c r="S22" i="2" s="1"/>
  <c r="O13" i="2"/>
  <c r="S13" i="2" s="1"/>
  <c r="O28" i="2"/>
  <c r="S28" i="2" s="1"/>
  <c r="O24" i="2"/>
  <c r="S24" i="2" s="1"/>
  <c r="O20" i="2"/>
  <c r="S20" i="2" s="1"/>
  <c r="O16" i="2"/>
  <c r="S16" i="2" s="1"/>
  <c r="O12" i="2"/>
  <c r="S12" i="2" s="1"/>
  <c r="P11" i="3"/>
  <c r="T11" i="3" s="1"/>
  <c r="O25" i="2"/>
  <c r="S25" i="2" s="1"/>
  <c r="O23" i="2"/>
  <c r="S23" i="2" s="1"/>
  <c r="O15" i="2"/>
  <c r="S15" i="2" s="1"/>
  <c r="O26" i="2"/>
  <c r="S26" i="2" s="1"/>
  <c r="O18" i="2"/>
  <c r="S18" i="2" s="1"/>
  <c r="O14" i="2"/>
  <c r="S14" i="2" s="1"/>
  <c r="O27" i="2"/>
  <c r="S27" i="2" s="1"/>
  <c r="O11" i="2"/>
  <c r="S11" i="2" s="1"/>
  <c r="O21" i="2"/>
  <c r="S21" i="2" s="1"/>
  <c r="O17" i="2"/>
  <c r="S17" i="2" s="1"/>
  <c r="C23" i="5" l="1"/>
  <c r="C24" i="5" s="1"/>
  <c r="V20" i="5"/>
  <c r="V19" i="5"/>
  <c r="V18" i="5"/>
  <c r="V17" i="5"/>
  <c r="V16" i="5"/>
  <c r="V15" i="5"/>
  <c r="V14" i="5"/>
  <c r="V13" i="5"/>
  <c r="V12" i="5"/>
  <c r="V11" i="5"/>
  <c r="V10" i="5"/>
  <c r="J8" i="5"/>
  <c r="J7" i="5" s="1"/>
  <c r="V9" i="5"/>
  <c r="R8" i="5"/>
  <c r="R7" i="5" s="1"/>
  <c r="Q8" i="5"/>
  <c r="Q7" i="5" s="1"/>
  <c r="P8" i="5"/>
  <c r="P7" i="5" s="1"/>
  <c r="O8" i="5"/>
  <c r="N8" i="5"/>
  <c r="N7" i="5" s="1"/>
  <c r="M8" i="5"/>
  <c r="M7" i="5" s="1"/>
  <c r="L8" i="5"/>
  <c r="L7" i="5" s="1"/>
  <c r="K8" i="5"/>
  <c r="K7" i="5" s="1"/>
  <c r="I8" i="5"/>
  <c r="I7" i="5" s="1"/>
  <c r="H8" i="5"/>
  <c r="H7" i="5" s="1"/>
  <c r="G8" i="5"/>
  <c r="G7" i="5" s="1"/>
  <c r="F8" i="5"/>
  <c r="F7" i="5" s="1"/>
  <c r="E8" i="5"/>
  <c r="E7" i="5" s="1"/>
  <c r="D8" i="5"/>
  <c r="D7" i="5" s="1"/>
  <c r="C8" i="5"/>
  <c r="O7" i="5"/>
  <c r="C23" i="4"/>
  <c r="C24" i="4" s="1"/>
  <c r="U20" i="4"/>
  <c r="U19" i="4"/>
  <c r="U18" i="4"/>
  <c r="U17" i="4"/>
  <c r="U16" i="4"/>
  <c r="U15" i="4"/>
  <c r="U14" i="4"/>
  <c r="U13" i="4"/>
  <c r="U12" i="4"/>
  <c r="U11" i="4"/>
  <c r="U10" i="4"/>
  <c r="K8" i="4"/>
  <c r="K7" i="4" s="1"/>
  <c r="J8" i="4"/>
  <c r="J7" i="4" s="1"/>
  <c r="R8" i="4"/>
  <c r="R7" i="4" s="1"/>
  <c r="Q8" i="4"/>
  <c r="Q7" i="4" s="1"/>
  <c r="P8" i="4"/>
  <c r="P7" i="4" s="1"/>
  <c r="O8" i="4"/>
  <c r="O7" i="4" s="1"/>
  <c r="N8" i="4"/>
  <c r="N7" i="4" s="1"/>
  <c r="M8" i="4"/>
  <c r="M7" i="4" s="1"/>
  <c r="L8" i="4"/>
  <c r="L7" i="4" s="1"/>
  <c r="I8" i="4"/>
  <c r="I7" i="4" s="1"/>
  <c r="H8" i="4"/>
  <c r="H7" i="4" s="1"/>
  <c r="G8" i="4"/>
  <c r="G7" i="4" s="1"/>
  <c r="F8" i="4"/>
  <c r="F7" i="4" s="1"/>
  <c r="E8" i="4"/>
  <c r="E7" i="4" s="1"/>
  <c r="D8" i="4"/>
  <c r="D7" i="4" s="1"/>
  <c r="N106" i="3"/>
  <c r="A106" i="3"/>
  <c r="N103" i="3"/>
  <c r="X102" i="3"/>
  <c r="AA101" i="3"/>
  <c r="W101" i="3"/>
  <c r="AA100" i="3"/>
  <c r="W100" i="3"/>
  <c r="Z99" i="3"/>
  <c r="AA98" i="3"/>
  <c r="S97" i="3"/>
  <c r="R97" i="3"/>
  <c r="Q97" i="3"/>
  <c r="O97" i="3"/>
  <c r="N97" i="3"/>
  <c r="M97" i="3"/>
  <c r="L97" i="3"/>
  <c r="K97" i="3"/>
  <c r="G97" i="3"/>
  <c r="F97" i="3"/>
  <c r="E97" i="3"/>
  <c r="D97" i="3"/>
  <c r="U20" i="5" s="1"/>
  <c r="AA96" i="3"/>
  <c r="W96" i="3"/>
  <c r="AA95" i="3"/>
  <c r="Z94" i="3"/>
  <c r="AA93" i="3"/>
  <c r="AA92" i="3"/>
  <c r="W92" i="3"/>
  <c r="S91" i="3"/>
  <c r="R91" i="3"/>
  <c r="Q91" i="3"/>
  <c r="O91" i="3"/>
  <c r="N91" i="3"/>
  <c r="M91" i="3"/>
  <c r="L91" i="3"/>
  <c r="K91" i="3"/>
  <c r="G91" i="3"/>
  <c r="F91" i="3"/>
  <c r="E91" i="3"/>
  <c r="D91" i="3"/>
  <c r="AA90" i="3"/>
  <c r="W86" i="3"/>
  <c r="AA85" i="3"/>
  <c r="W85" i="3"/>
  <c r="S84" i="3"/>
  <c r="R84" i="3"/>
  <c r="Q84" i="3"/>
  <c r="O84" i="3"/>
  <c r="N84" i="3"/>
  <c r="M84" i="3"/>
  <c r="L84" i="3"/>
  <c r="K84" i="3"/>
  <c r="G84" i="3"/>
  <c r="F84" i="3"/>
  <c r="E84" i="3"/>
  <c r="D84" i="3"/>
  <c r="Z83" i="3"/>
  <c r="AA80" i="3"/>
  <c r="W80" i="3"/>
  <c r="AA79" i="3"/>
  <c r="W79" i="3"/>
  <c r="S78" i="3"/>
  <c r="R78" i="3"/>
  <c r="Q78" i="3"/>
  <c r="O78" i="3"/>
  <c r="N78" i="3"/>
  <c r="M78" i="3"/>
  <c r="L78" i="3"/>
  <c r="K78" i="3"/>
  <c r="G78" i="3"/>
  <c r="F78" i="3"/>
  <c r="E78" i="3"/>
  <c r="D78" i="3"/>
  <c r="U17" i="5" s="1"/>
  <c r="AA76" i="3"/>
  <c r="W76" i="3"/>
  <c r="W75" i="3"/>
  <c r="AA75" i="3"/>
  <c r="Z75" i="3"/>
  <c r="AA74" i="3"/>
  <c r="W74" i="3"/>
  <c r="AA72" i="3"/>
  <c r="W72" i="3"/>
  <c r="AA71" i="3"/>
  <c r="S70" i="3"/>
  <c r="R70" i="3"/>
  <c r="Q70" i="3"/>
  <c r="O70" i="3"/>
  <c r="N70" i="3"/>
  <c r="M70" i="3"/>
  <c r="L70" i="3"/>
  <c r="K70" i="3"/>
  <c r="G70" i="3"/>
  <c r="F70" i="3"/>
  <c r="E70" i="3"/>
  <c r="D70" i="3"/>
  <c r="U16" i="5" s="1"/>
  <c r="W69" i="3"/>
  <c r="AA69" i="3"/>
  <c r="AA67" i="3"/>
  <c r="W67" i="3"/>
  <c r="W66" i="3"/>
  <c r="W65" i="3"/>
  <c r="AA65" i="3"/>
  <c r="Z65" i="3"/>
  <c r="AA64" i="3"/>
  <c r="AA63" i="3"/>
  <c r="W63" i="3"/>
  <c r="S62" i="3"/>
  <c r="R62" i="3"/>
  <c r="Q62" i="3"/>
  <c r="O62" i="3"/>
  <c r="N62" i="3"/>
  <c r="M62" i="3"/>
  <c r="L62" i="3"/>
  <c r="K62" i="3"/>
  <c r="G62" i="3"/>
  <c r="F62" i="3"/>
  <c r="E62" i="3"/>
  <c r="D62" i="3"/>
  <c r="AA60" i="3"/>
  <c r="AA59" i="3"/>
  <c r="W59" i="3"/>
  <c r="Z58" i="3"/>
  <c r="W57" i="3"/>
  <c r="AA56" i="3"/>
  <c r="S54" i="3"/>
  <c r="R54" i="3"/>
  <c r="Q54" i="3"/>
  <c r="O54" i="3"/>
  <c r="N54" i="3"/>
  <c r="M54" i="3"/>
  <c r="L54" i="3"/>
  <c r="K54" i="3"/>
  <c r="G54" i="3"/>
  <c r="F54" i="3"/>
  <c r="E54" i="3"/>
  <c r="D54" i="3"/>
  <c r="U14" i="5" s="1"/>
  <c r="W53" i="3"/>
  <c r="AA52" i="3"/>
  <c r="U52" i="3"/>
  <c r="W51" i="3"/>
  <c r="Z50" i="3"/>
  <c r="W49" i="3"/>
  <c r="S48" i="3"/>
  <c r="R48" i="3"/>
  <c r="Q48" i="3"/>
  <c r="O48" i="3"/>
  <c r="N48" i="3"/>
  <c r="M48" i="3"/>
  <c r="L48" i="3"/>
  <c r="K48" i="3"/>
  <c r="G48" i="3"/>
  <c r="F48" i="3"/>
  <c r="E48" i="3"/>
  <c r="D48" i="3"/>
  <c r="U13" i="5" s="1"/>
  <c r="W47" i="3"/>
  <c r="AA46" i="3"/>
  <c r="Z46" i="3"/>
  <c r="X45" i="3"/>
  <c r="AA44" i="3"/>
  <c r="Z44" i="3"/>
  <c r="W44" i="3"/>
  <c r="W43" i="3"/>
  <c r="Z42" i="3"/>
  <c r="S41" i="3"/>
  <c r="R41" i="3"/>
  <c r="Q41" i="3"/>
  <c r="O41" i="3"/>
  <c r="N41" i="3"/>
  <c r="M41" i="3"/>
  <c r="L41" i="3"/>
  <c r="K41" i="3"/>
  <c r="G41" i="3"/>
  <c r="F41" i="3"/>
  <c r="E41" i="3"/>
  <c r="D41" i="3"/>
  <c r="U12" i="5" s="1"/>
  <c r="AA40" i="3"/>
  <c r="W40" i="3"/>
  <c r="AA39" i="3"/>
  <c r="Z39" i="3"/>
  <c r="W39" i="3"/>
  <c r="AA38" i="3"/>
  <c r="W38" i="3"/>
  <c r="S37" i="3"/>
  <c r="R37" i="3"/>
  <c r="Q37" i="3"/>
  <c r="O37" i="3"/>
  <c r="N37" i="3"/>
  <c r="M37" i="3"/>
  <c r="L37" i="3"/>
  <c r="K37" i="3"/>
  <c r="G37" i="3"/>
  <c r="F37" i="3"/>
  <c r="E37" i="3"/>
  <c r="D37" i="3"/>
  <c r="U11" i="5" s="1"/>
  <c r="W36" i="3"/>
  <c r="X36" i="3"/>
  <c r="X35" i="3"/>
  <c r="W35" i="3"/>
  <c r="Z35" i="3"/>
  <c r="AB35" i="3"/>
  <c r="AA34" i="3"/>
  <c r="X33" i="3"/>
  <c r="AA33" i="3"/>
  <c r="U33" i="3"/>
  <c r="W33" i="3"/>
  <c r="AA32" i="3"/>
  <c r="W32" i="3"/>
  <c r="X31" i="3"/>
  <c r="W31" i="3"/>
  <c r="S30" i="3"/>
  <c r="R30" i="3"/>
  <c r="Q30" i="3"/>
  <c r="O30" i="3"/>
  <c r="N30" i="3"/>
  <c r="M30" i="3"/>
  <c r="L30" i="3"/>
  <c r="K30" i="3"/>
  <c r="G30" i="3"/>
  <c r="F30" i="3"/>
  <c r="E30" i="3"/>
  <c r="D30" i="3"/>
  <c r="U10" i="5" s="1"/>
  <c r="X28" i="3"/>
  <c r="W28" i="3"/>
  <c r="AA28" i="3"/>
  <c r="Z27" i="3"/>
  <c r="AA27" i="3"/>
  <c r="U27" i="3"/>
  <c r="W27" i="3"/>
  <c r="W26" i="3"/>
  <c r="AA25" i="3"/>
  <c r="W25" i="3"/>
  <c r="U25" i="3"/>
  <c r="AB25" i="3"/>
  <c r="X24" i="3"/>
  <c r="W24" i="3"/>
  <c r="AA24" i="3"/>
  <c r="AA23" i="3"/>
  <c r="U23" i="3"/>
  <c r="W23" i="3"/>
  <c r="W22" i="3"/>
  <c r="X22" i="3"/>
  <c r="X21" i="3"/>
  <c r="W21" i="3"/>
  <c r="Z21" i="3"/>
  <c r="AB21" i="3"/>
  <c r="AA20" i="3"/>
  <c r="X19" i="3"/>
  <c r="AA19" i="3"/>
  <c r="U19" i="3"/>
  <c r="W19" i="3"/>
  <c r="AA18" i="3"/>
  <c r="W18" i="3"/>
  <c r="X17" i="3"/>
  <c r="W17" i="3"/>
  <c r="AA16" i="3"/>
  <c r="W16" i="3"/>
  <c r="X16" i="3"/>
  <c r="AA15" i="3"/>
  <c r="U15" i="3"/>
  <c r="W15" i="3"/>
  <c r="AA14" i="3"/>
  <c r="W14" i="3"/>
  <c r="U14" i="3"/>
  <c r="AA13" i="3"/>
  <c r="X12" i="3"/>
  <c r="W12" i="3"/>
  <c r="J10" i="3"/>
  <c r="Z11" i="3"/>
  <c r="AA11" i="3"/>
  <c r="U11" i="3"/>
  <c r="X11" i="3"/>
  <c r="S10" i="3"/>
  <c r="R10" i="3"/>
  <c r="Q10" i="3"/>
  <c r="O10" i="3"/>
  <c r="N10" i="3"/>
  <c r="M10" i="3"/>
  <c r="L10" i="3"/>
  <c r="K10" i="3"/>
  <c r="G10" i="3"/>
  <c r="F10" i="3"/>
  <c r="E10" i="3"/>
  <c r="D10" i="3"/>
  <c r="U9" i="5" s="1"/>
  <c r="R1" i="3"/>
  <c r="M106" i="2"/>
  <c r="A106" i="2"/>
  <c r="M104" i="2"/>
  <c r="M103" i="2"/>
  <c r="Z102" i="2"/>
  <c r="Z101" i="2"/>
  <c r="V101" i="2"/>
  <c r="Y100" i="2"/>
  <c r="Z98" i="2"/>
  <c r="R97" i="2"/>
  <c r="Q97" i="2"/>
  <c r="P97" i="2"/>
  <c r="N97" i="2"/>
  <c r="M97" i="2"/>
  <c r="L97" i="2"/>
  <c r="K97" i="2"/>
  <c r="G97" i="2"/>
  <c r="F97" i="2"/>
  <c r="E97" i="2"/>
  <c r="D97" i="2"/>
  <c r="Z96" i="2"/>
  <c r="V96" i="2"/>
  <c r="Z94" i="2"/>
  <c r="V94" i="2"/>
  <c r="Z93" i="2"/>
  <c r="Z92" i="2"/>
  <c r="V92" i="2"/>
  <c r="R91" i="2"/>
  <c r="Q91" i="2"/>
  <c r="P91" i="2"/>
  <c r="N91" i="2"/>
  <c r="M91" i="2"/>
  <c r="L91" i="2"/>
  <c r="K91" i="2"/>
  <c r="G91" i="2"/>
  <c r="F91" i="2"/>
  <c r="E91" i="2"/>
  <c r="D91" i="2"/>
  <c r="T19" i="4" s="1"/>
  <c r="Z86" i="2"/>
  <c r="V86" i="2"/>
  <c r="Z85" i="2"/>
  <c r="R84" i="2"/>
  <c r="Q84" i="2"/>
  <c r="P84" i="2"/>
  <c r="N84" i="2"/>
  <c r="M84" i="2"/>
  <c r="L84" i="2"/>
  <c r="K84" i="2"/>
  <c r="G84" i="2"/>
  <c r="F84" i="2"/>
  <c r="E84" i="2"/>
  <c r="D84" i="2"/>
  <c r="Z80" i="2"/>
  <c r="Z79" i="2"/>
  <c r="V79" i="2"/>
  <c r="R78" i="2"/>
  <c r="Q78" i="2"/>
  <c r="P78" i="2"/>
  <c r="N78" i="2"/>
  <c r="M78" i="2"/>
  <c r="L78" i="2"/>
  <c r="K78" i="2"/>
  <c r="G78" i="2"/>
  <c r="F78" i="2"/>
  <c r="E78" i="2"/>
  <c r="D78" i="2"/>
  <c r="T17" i="4" s="1"/>
  <c r="V77" i="2"/>
  <c r="V75" i="2"/>
  <c r="Z74" i="2"/>
  <c r="V74" i="2"/>
  <c r="Z73" i="2"/>
  <c r="V73" i="2"/>
  <c r="Z71" i="2"/>
  <c r="R70" i="2"/>
  <c r="Q70" i="2"/>
  <c r="P70" i="2"/>
  <c r="N70" i="2"/>
  <c r="M70" i="2"/>
  <c r="L70" i="2"/>
  <c r="K70" i="2"/>
  <c r="G70" i="2"/>
  <c r="F70" i="2"/>
  <c r="E70" i="2"/>
  <c r="D70" i="2"/>
  <c r="T16" i="4" s="1"/>
  <c r="Z69" i="2"/>
  <c r="V69" i="2"/>
  <c r="Z67" i="2"/>
  <c r="Z65" i="2"/>
  <c r="V65" i="2"/>
  <c r="Z64" i="2"/>
  <c r="V64" i="2"/>
  <c r="V63" i="2"/>
  <c r="R62" i="2"/>
  <c r="Q62" i="2"/>
  <c r="P62" i="2"/>
  <c r="N62" i="2"/>
  <c r="M62" i="2"/>
  <c r="L62" i="2"/>
  <c r="K62" i="2"/>
  <c r="G62" i="2"/>
  <c r="F62" i="2"/>
  <c r="E62" i="2"/>
  <c r="D62" i="2"/>
  <c r="Z61" i="2"/>
  <c r="Z60" i="2"/>
  <c r="V60" i="2"/>
  <c r="V59" i="2"/>
  <c r="Z57" i="2"/>
  <c r="V57" i="2"/>
  <c r="Z56" i="2"/>
  <c r="V56" i="2"/>
  <c r="Y55" i="2"/>
  <c r="R54" i="2"/>
  <c r="Q54" i="2"/>
  <c r="P54" i="2"/>
  <c r="N54" i="2"/>
  <c r="M54" i="2"/>
  <c r="L54" i="2"/>
  <c r="K54" i="2"/>
  <c r="G54" i="2"/>
  <c r="F54" i="2"/>
  <c r="E54" i="2"/>
  <c r="D54" i="2"/>
  <c r="Z53" i="2"/>
  <c r="Z52" i="2"/>
  <c r="V52" i="2"/>
  <c r="Z51" i="2"/>
  <c r="Z50" i="2"/>
  <c r="Z49" i="2"/>
  <c r="R48" i="2"/>
  <c r="Q48" i="2"/>
  <c r="P48" i="2"/>
  <c r="N48" i="2"/>
  <c r="M48" i="2"/>
  <c r="L48" i="2"/>
  <c r="K48" i="2"/>
  <c r="G48" i="2"/>
  <c r="F48" i="2"/>
  <c r="E48" i="2"/>
  <c r="D48" i="2"/>
  <c r="T13" i="4" s="1"/>
  <c r="V47" i="2"/>
  <c r="Z46" i="2"/>
  <c r="V46" i="2"/>
  <c r="Y45" i="2"/>
  <c r="Z43" i="2"/>
  <c r="Z42" i="2"/>
  <c r="V42" i="2"/>
  <c r="R41" i="2"/>
  <c r="Q41" i="2"/>
  <c r="P41" i="2"/>
  <c r="N41" i="2"/>
  <c r="M41" i="2"/>
  <c r="L41" i="2"/>
  <c r="K41" i="2"/>
  <c r="G41" i="2"/>
  <c r="F41" i="2"/>
  <c r="E41" i="2"/>
  <c r="D41" i="2"/>
  <c r="T12" i="4" s="1"/>
  <c r="V40" i="2"/>
  <c r="Y39" i="2"/>
  <c r="V38" i="2"/>
  <c r="R37" i="2"/>
  <c r="Q37" i="2"/>
  <c r="P37" i="2"/>
  <c r="N37" i="2"/>
  <c r="M37" i="2"/>
  <c r="L37" i="2"/>
  <c r="K37" i="2"/>
  <c r="G37" i="2"/>
  <c r="F37" i="2"/>
  <c r="E37" i="2"/>
  <c r="D37" i="2"/>
  <c r="T11" i="4" s="1"/>
  <c r="Z36" i="2"/>
  <c r="Y36" i="2"/>
  <c r="V36" i="2"/>
  <c r="V35" i="2"/>
  <c r="W35" i="2"/>
  <c r="W34" i="2"/>
  <c r="V34" i="2"/>
  <c r="Z33" i="2"/>
  <c r="T32" i="2"/>
  <c r="Z32" i="2"/>
  <c r="Y32" i="2"/>
  <c r="V32" i="2"/>
  <c r="Z31" i="2"/>
  <c r="Y31" i="2"/>
  <c r="V31" i="2"/>
  <c r="T31" i="2"/>
  <c r="W31" i="2"/>
  <c r="R30" i="2"/>
  <c r="Q30" i="2"/>
  <c r="P30" i="2"/>
  <c r="N30" i="2"/>
  <c r="M30" i="2"/>
  <c r="L30" i="2"/>
  <c r="K30" i="2"/>
  <c r="G30" i="2"/>
  <c r="F30" i="2"/>
  <c r="E30" i="2"/>
  <c r="D30" i="2"/>
  <c r="T10" i="4" s="1"/>
  <c r="V28" i="2"/>
  <c r="V27" i="2"/>
  <c r="Z26" i="2"/>
  <c r="T26" i="2"/>
  <c r="V26" i="2"/>
  <c r="Y25" i="2"/>
  <c r="X25" i="2"/>
  <c r="V25" i="2"/>
  <c r="T25" i="2"/>
  <c r="AA25" i="2"/>
  <c r="Z25" i="2"/>
  <c r="W25" i="2"/>
  <c r="V24" i="2"/>
  <c r="Z23" i="2"/>
  <c r="V23" i="2"/>
  <c r="Z22" i="2"/>
  <c r="Y22" i="2"/>
  <c r="V22" i="2"/>
  <c r="Y21" i="2"/>
  <c r="X21" i="2"/>
  <c r="V21" i="2"/>
  <c r="T21" i="2"/>
  <c r="AA21" i="2"/>
  <c r="Z21" i="2"/>
  <c r="W21" i="2"/>
  <c r="V20" i="2"/>
  <c r="Z20" i="2"/>
  <c r="Z19" i="2"/>
  <c r="V19" i="2"/>
  <c r="Z18" i="2"/>
  <c r="T18" i="2"/>
  <c r="V18" i="2"/>
  <c r="V17" i="2"/>
  <c r="Z17" i="2"/>
  <c r="W17" i="2"/>
  <c r="W16" i="2"/>
  <c r="V16" i="2"/>
  <c r="Z16" i="2"/>
  <c r="AA16" i="2"/>
  <c r="Z15" i="2"/>
  <c r="Z14" i="2"/>
  <c r="Y14" i="2"/>
  <c r="V14" i="2"/>
  <c r="Z13" i="2"/>
  <c r="Y13" i="2"/>
  <c r="V13" i="2"/>
  <c r="T13" i="2"/>
  <c r="AA13" i="2"/>
  <c r="W13" i="2"/>
  <c r="W12" i="2"/>
  <c r="J10" i="2"/>
  <c r="Z11" i="2"/>
  <c r="V11" i="2"/>
  <c r="R10" i="2"/>
  <c r="Q10" i="2"/>
  <c r="P10" i="2"/>
  <c r="N10" i="2"/>
  <c r="M10" i="2"/>
  <c r="L10" i="2"/>
  <c r="K10" i="2"/>
  <c r="G10" i="2"/>
  <c r="F10" i="2"/>
  <c r="E10" i="2"/>
  <c r="D10" i="2"/>
  <c r="T9" i="4" s="1"/>
  <c r="P1" i="2"/>
  <c r="AA87" i="3" l="1"/>
  <c r="Z80" i="3"/>
  <c r="U100" i="3"/>
  <c r="U92" i="3"/>
  <c r="AB99" i="3"/>
  <c r="W55" i="3"/>
  <c r="X57" i="3"/>
  <c r="W83" i="3"/>
  <c r="W81" i="3"/>
  <c r="M29" i="3"/>
  <c r="M9" i="3" s="1"/>
  <c r="W54" i="3"/>
  <c r="U58" i="3"/>
  <c r="Z59" i="3"/>
  <c r="X69" i="3"/>
  <c r="AA91" i="3"/>
  <c r="AB94" i="3"/>
  <c r="AA94" i="3"/>
  <c r="U99" i="3"/>
  <c r="R29" i="3"/>
  <c r="G29" i="3"/>
  <c r="G9" i="3" s="1"/>
  <c r="S29" i="3"/>
  <c r="S9" i="3" s="1"/>
  <c r="AA70" i="3"/>
  <c r="X71" i="3"/>
  <c r="Z72" i="3"/>
  <c r="X93" i="3"/>
  <c r="U96" i="3"/>
  <c r="W99" i="3"/>
  <c r="L29" i="3"/>
  <c r="L9" i="3" s="1"/>
  <c r="AB65" i="3"/>
  <c r="U67" i="3"/>
  <c r="AB90" i="3"/>
  <c r="U94" i="3"/>
  <c r="U95" i="3"/>
  <c r="Z62" i="2"/>
  <c r="T67" i="2"/>
  <c r="Z83" i="2"/>
  <c r="V8" i="5"/>
  <c r="K29" i="2"/>
  <c r="K9" i="2" s="1"/>
  <c r="N29" i="3"/>
  <c r="N9" i="3" s="1"/>
  <c r="X40" i="3"/>
  <c r="W42" i="3"/>
  <c r="X49" i="3"/>
  <c r="U50" i="3"/>
  <c r="X53" i="3"/>
  <c r="Z54" i="3"/>
  <c r="X63" i="3"/>
  <c r="X65" i="3"/>
  <c r="W78" i="3"/>
  <c r="R9" i="3"/>
  <c r="AA30" i="3"/>
  <c r="O29" i="3"/>
  <c r="O9" i="3" s="1"/>
  <c r="E29" i="3"/>
  <c r="E9" i="3" s="1"/>
  <c r="W41" i="3"/>
  <c r="X42" i="3"/>
  <c r="W45" i="3"/>
  <c r="AA50" i="3"/>
  <c r="AA58" i="3"/>
  <c r="U60" i="3"/>
  <c r="W61" i="3"/>
  <c r="Z67" i="3"/>
  <c r="W73" i="3"/>
  <c r="Z78" i="3"/>
  <c r="X85" i="3"/>
  <c r="Z92" i="3"/>
  <c r="W93" i="3"/>
  <c r="W95" i="3"/>
  <c r="X98" i="3"/>
  <c r="AA99" i="3"/>
  <c r="W17" i="5"/>
  <c r="X17" i="5" s="1"/>
  <c r="Q29" i="3"/>
  <c r="Q9" i="3" s="1"/>
  <c r="Z40" i="3"/>
  <c r="X43" i="3"/>
  <c r="U46" i="3"/>
  <c r="Z52" i="3"/>
  <c r="X61" i="3"/>
  <c r="X66" i="3"/>
  <c r="Z71" i="3"/>
  <c r="W71" i="3"/>
  <c r="AB75" i="3"/>
  <c r="U75" i="3"/>
  <c r="Z76" i="3"/>
  <c r="W77" i="3"/>
  <c r="Z79" i="3"/>
  <c r="Z85" i="3"/>
  <c r="W87" i="3"/>
  <c r="W90" i="3"/>
  <c r="Z96" i="3"/>
  <c r="W102" i="3"/>
  <c r="V44" i="2"/>
  <c r="Y46" i="2"/>
  <c r="Y48" i="2"/>
  <c r="Z81" i="2"/>
  <c r="G29" i="2"/>
  <c r="G9" i="2" s="1"/>
  <c r="N29" i="2"/>
  <c r="N9" i="2" s="1"/>
  <c r="Y91" i="2"/>
  <c r="R29" i="2"/>
  <c r="Z70" i="2"/>
  <c r="T39" i="2"/>
  <c r="T42" i="2"/>
  <c r="W44" i="2"/>
  <c r="V45" i="2"/>
  <c r="V55" i="2"/>
  <c r="T61" i="2"/>
  <c r="W77" i="2"/>
  <c r="Y85" i="2"/>
  <c r="Z39" i="2"/>
  <c r="W58" i="2"/>
  <c r="Z100" i="2"/>
  <c r="Z30" i="2"/>
  <c r="T56" i="2"/>
  <c r="V61" i="2"/>
  <c r="W65" i="2"/>
  <c r="Y98" i="2"/>
  <c r="V37" i="2"/>
  <c r="Z40" i="2"/>
  <c r="T46" i="2"/>
  <c r="V50" i="2"/>
  <c r="Z55" i="2"/>
  <c r="V72" i="2"/>
  <c r="AA76" i="2"/>
  <c r="Z76" i="2"/>
  <c r="W80" i="2"/>
  <c r="W81" i="2"/>
  <c r="Y93" i="2"/>
  <c r="V98" i="2"/>
  <c r="V99" i="2"/>
  <c r="W38" i="2"/>
  <c r="E29" i="2"/>
  <c r="E9" i="2" s="1"/>
  <c r="W53" i="2"/>
  <c r="T55" i="2"/>
  <c r="V58" i="2"/>
  <c r="T60" i="2"/>
  <c r="Y66" i="2"/>
  <c r="Z66" i="2"/>
  <c r="W72" i="2"/>
  <c r="AA85" i="2"/>
  <c r="T88" i="2"/>
  <c r="W98" i="2"/>
  <c r="W99" i="2"/>
  <c r="V100" i="2"/>
  <c r="T101" i="2"/>
  <c r="AA55" i="2"/>
  <c r="V67" i="2"/>
  <c r="W45" i="2"/>
  <c r="V48" i="2"/>
  <c r="Y49" i="2"/>
  <c r="W52" i="2"/>
  <c r="Y54" i="2"/>
  <c r="W59" i="2"/>
  <c r="W63" i="2"/>
  <c r="W73" i="2"/>
  <c r="W74" i="2"/>
  <c r="V76" i="2"/>
  <c r="V80" i="2"/>
  <c r="V81" i="2"/>
  <c r="Y83" i="2"/>
  <c r="Z84" i="2"/>
  <c r="AA93" i="2"/>
  <c r="T93" i="2"/>
  <c r="Y96" i="2"/>
  <c r="W101" i="2"/>
  <c r="C7" i="5"/>
  <c r="C25" i="5" s="1"/>
  <c r="C26" i="5" s="1"/>
  <c r="D29" i="2"/>
  <c r="M29" i="2"/>
  <c r="M9" i="2" s="1"/>
  <c r="V30" i="2"/>
  <c r="F29" i="2"/>
  <c r="F9" i="2" s="1"/>
  <c r="L29" i="2"/>
  <c r="L9" i="2" s="1"/>
  <c r="Q29" i="2"/>
  <c r="Q9" i="2" s="1"/>
  <c r="Z10" i="2"/>
  <c r="Y34" i="2"/>
  <c r="AA34" i="2"/>
  <c r="R9" i="2"/>
  <c r="T14" i="2"/>
  <c r="T19" i="2"/>
  <c r="Z24" i="2"/>
  <c r="W39" i="2"/>
  <c r="V39" i="2"/>
  <c r="T11" i="2"/>
  <c r="T12" i="2"/>
  <c r="Z12" i="2"/>
  <c r="V15" i="2"/>
  <c r="Y16" i="2"/>
  <c r="AA31" i="2"/>
  <c r="Z35" i="2"/>
  <c r="T35" i="2"/>
  <c r="Y38" i="2"/>
  <c r="Z38" i="2"/>
  <c r="P29" i="2"/>
  <c r="P9" i="2" s="1"/>
  <c r="T50" i="2"/>
  <c r="Y50" i="2"/>
  <c r="V51" i="2"/>
  <c r="W51" i="2"/>
  <c r="Y59" i="2"/>
  <c r="C10" i="2"/>
  <c r="V12" i="2"/>
  <c r="X13" i="2"/>
  <c r="T15" i="2"/>
  <c r="Y15" i="2"/>
  <c r="X16" i="2"/>
  <c r="T16" i="2"/>
  <c r="T17" i="2"/>
  <c r="W19" i="2"/>
  <c r="Y20" i="2"/>
  <c r="W23" i="2"/>
  <c r="Y24" i="2"/>
  <c r="W27" i="2"/>
  <c r="Y28" i="2"/>
  <c r="T36" i="2"/>
  <c r="W43" i="2"/>
  <c r="V43" i="2"/>
  <c r="T27" i="2"/>
  <c r="Z27" i="2"/>
  <c r="Z28" i="2"/>
  <c r="V33" i="2"/>
  <c r="Z34" i="2"/>
  <c r="T34" i="2"/>
  <c r="W36" i="2"/>
  <c r="X36" i="2"/>
  <c r="AA36" i="2"/>
  <c r="T44" i="2"/>
  <c r="Z44" i="2"/>
  <c r="Z54" i="2"/>
  <c r="Y72" i="2"/>
  <c r="AA72" i="2"/>
  <c r="Y77" i="2"/>
  <c r="Y58" i="2"/>
  <c r="AA58" i="2"/>
  <c r="Y63" i="2"/>
  <c r="T40" i="2"/>
  <c r="Y40" i="2"/>
  <c r="W49" i="2"/>
  <c r="V49" i="2"/>
  <c r="Y18" i="2"/>
  <c r="W20" i="2"/>
  <c r="T22" i="2"/>
  <c r="W24" i="2"/>
  <c r="Y26" i="2"/>
  <c r="AA38" i="2"/>
  <c r="T45" i="2"/>
  <c r="Z45" i="2"/>
  <c r="W46" i="2"/>
  <c r="T48" i="2"/>
  <c r="AA59" i="2"/>
  <c r="T59" i="2"/>
  <c r="Z59" i="2"/>
  <c r="W60" i="2"/>
  <c r="W61" i="2"/>
  <c r="T15" i="4"/>
  <c r="V15" i="4" s="1"/>
  <c r="W15" i="4" s="1"/>
  <c r="V66" i="2"/>
  <c r="W69" i="2"/>
  <c r="V71" i="2"/>
  <c r="W76" i="2"/>
  <c r="T33" i="2"/>
  <c r="Y33" i="2"/>
  <c r="X34" i="2"/>
  <c r="W37" i="2"/>
  <c r="W40" i="2"/>
  <c r="Y42" i="2"/>
  <c r="Y43" i="2"/>
  <c r="AA46" i="2"/>
  <c r="W50" i="2"/>
  <c r="T53" i="2"/>
  <c r="V53" i="2"/>
  <c r="X55" i="2"/>
  <c r="Y56" i="2"/>
  <c r="Y57" i="2"/>
  <c r="W57" i="2"/>
  <c r="T58" i="2"/>
  <c r="Z58" i="2"/>
  <c r="Y61" i="2"/>
  <c r="Y62" i="2"/>
  <c r="AA63" i="2"/>
  <c r="T63" i="2"/>
  <c r="Z63" i="2"/>
  <c r="W64" i="2"/>
  <c r="W66" i="2"/>
  <c r="W67" i="2"/>
  <c r="Y67" i="2"/>
  <c r="Y71" i="2"/>
  <c r="W71" i="2"/>
  <c r="Z72" i="2"/>
  <c r="Y76" i="2"/>
  <c r="AA77" i="2"/>
  <c r="Z77" i="2"/>
  <c r="W100" i="2"/>
  <c r="U18" i="3"/>
  <c r="Z18" i="3"/>
  <c r="Z36" i="3"/>
  <c r="Z47" i="3"/>
  <c r="Z55" i="3"/>
  <c r="AA40" i="2"/>
  <c r="Y47" i="2"/>
  <c r="AA50" i="2"/>
  <c r="T14" i="4"/>
  <c r="V14" i="4" s="1"/>
  <c r="W14" i="4" s="1"/>
  <c r="W55" i="2"/>
  <c r="AA67" i="2"/>
  <c r="Y75" i="2"/>
  <c r="X76" i="2"/>
  <c r="T18" i="4"/>
  <c r="V18" i="4" s="1"/>
  <c r="W18" i="4" s="1"/>
  <c r="V87" i="2"/>
  <c r="V90" i="2"/>
  <c r="V95" i="2"/>
  <c r="T20" i="4"/>
  <c r="AA100" i="2"/>
  <c r="AB13" i="3"/>
  <c r="Z22" i="3"/>
  <c r="Y22" i="3"/>
  <c r="Y52" i="3"/>
  <c r="AB52" i="3"/>
  <c r="Y65" i="2"/>
  <c r="T84" i="2"/>
  <c r="W87" i="2"/>
  <c r="W90" i="2"/>
  <c r="T91" i="2"/>
  <c r="W95" i="2"/>
  <c r="AA10" i="3"/>
  <c r="U13" i="3"/>
  <c r="Z13" i="3"/>
  <c r="Z31" i="3"/>
  <c r="AB31" i="3"/>
  <c r="Z51" i="3"/>
  <c r="AA35" i="2"/>
  <c r="AA45" i="2"/>
  <c r="Z47" i="2"/>
  <c r="Y52" i="2"/>
  <c r="X67" i="2"/>
  <c r="Z75" i="2"/>
  <c r="W79" i="2"/>
  <c r="Y80" i="2"/>
  <c r="W86" i="2"/>
  <c r="Y87" i="2"/>
  <c r="Z87" i="2"/>
  <c r="Y90" i="2"/>
  <c r="Z90" i="2"/>
  <c r="W94" i="2"/>
  <c r="Y95" i="2"/>
  <c r="Z95" i="2"/>
  <c r="Z99" i="2"/>
  <c r="T100" i="2"/>
  <c r="V102" i="2"/>
  <c r="W102" i="2"/>
  <c r="Z17" i="3"/>
  <c r="AB17" i="3"/>
  <c r="Y26" i="3"/>
  <c r="Z26" i="3"/>
  <c r="U32" i="3"/>
  <c r="Z32" i="3"/>
  <c r="V85" i="2"/>
  <c r="Y86" i="2"/>
  <c r="V93" i="2"/>
  <c r="Y94" i="2"/>
  <c r="W13" i="3"/>
  <c r="H10" i="3"/>
  <c r="Z15" i="3"/>
  <c r="Z16" i="3"/>
  <c r="Y17" i="3"/>
  <c r="U17" i="3"/>
  <c r="AA17" i="3"/>
  <c r="AB19" i="3"/>
  <c r="W20" i="3"/>
  <c r="AB22" i="3"/>
  <c r="U22" i="3"/>
  <c r="AA22" i="3"/>
  <c r="X23" i="3"/>
  <c r="X25" i="3"/>
  <c r="X26" i="3"/>
  <c r="D29" i="3"/>
  <c r="U31" i="3"/>
  <c r="AA31" i="3"/>
  <c r="AB33" i="3"/>
  <c r="W34" i="3"/>
  <c r="AB36" i="3"/>
  <c r="U36" i="3"/>
  <c r="AA36" i="3"/>
  <c r="X39" i="3"/>
  <c r="U39" i="3"/>
  <c r="AB42" i="3"/>
  <c r="AA43" i="3"/>
  <c r="U43" i="3"/>
  <c r="X46" i="3"/>
  <c r="W46" i="3"/>
  <c r="W52" i="3"/>
  <c r="X52" i="3"/>
  <c r="W60" i="3"/>
  <c r="X60" i="3"/>
  <c r="Y102" i="2"/>
  <c r="AA12" i="3"/>
  <c r="X13" i="3"/>
  <c r="X14" i="3"/>
  <c r="Z14" i="3"/>
  <c r="AB16" i="3"/>
  <c r="Z19" i="3"/>
  <c r="Z20" i="3"/>
  <c r="Y21" i="3"/>
  <c r="U21" i="3"/>
  <c r="AA21" i="3"/>
  <c r="AB23" i="3"/>
  <c r="Z25" i="3"/>
  <c r="AB26" i="3"/>
  <c r="U26" i="3"/>
  <c r="AA26" i="3"/>
  <c r="X27" i="3"/>
  <c r="K29" i="3"/>
  <c r="F29" i="3"/>
  <c r="F9" i="3" s="1"/>
  <c r="Z33" i="3"/>
  <c r="Z34" i="3"/>
  <c r="Y35" i="3"/>
  <c r="U35" i="3"/>
  <c r="AA35" i="3"/>
  <c r="AB39" i="3"/>
  <c r="AA51" i="3"/>
  <c r="U51" i="3"/>
  <c r="AA54" i="3"/>
  <c r="W56" i="3"/>
  <c r="X56" i="3"/>
  <c r="U59" i="3"/>
  <c r="W64" i="3"/>
  <c r="X64" i="3"/>
  <c r="W11" i="3"/>
  <c r="C10" i="3"/>
  <c r="AB14" i="3"/>
  <c r="X15" i="3"/>
  <c r="X18" i="3"/>
  <c r="Z23" i="3"/>
  <c r="Y25" i="3"/>
  <c r="AB27" i="3"/>
  <c r="X32" i="3"/>
  <c r="X38" i="3"/>
  <c r="AA42" i="3"/>
  <c r="U42" i="3"/>
  <c r="AB44" i="3"/>
  <c r="U44" i="3"/>
  <c r="AA47" i="3"/>
  <c r="U47" i="3"/>
  <c r="AA49" i="3"/>
  <c r="Z53" i="3"/>
  <c r="AA53" i="3"/>
  <c r="X54" i="3"/>
  <c r="AA55" i="3"/>
  <c r="U55" i="3"/>
  <c r="U61" i="3"/>
  <c r="AA61" i="3"/>
  <c r="Z70" i="3"/>
  <c r="Y13" i="3"/>
  <c r="AB18" i="3"/>
  <c r="Z28" i="3"/>
  <c r="AB32" i="3"/>
  <c r="X41" i="3"/>
  <c r="U45" i="3"/>
  <c r="AA45" i="3"/>
  <c r="X50" i="3"/>
  <c r="W50" i="3"/>
  <c r="U54" i="3"/>
  <c r="Z57" i="3"/>
  <c r="AA57" i="3"/>
  <c r="X58" i="3"/>
  <c r="W58" i="3"/>
  <c r="U15" i="5"/>
  <c r="W15" i="5" s="1"/>
  <c r="X15" i="5" s="1"/>
  <c r="U66" i="3"/>
  <c r="AA66" i="3"/>
  <c r="AB67" i="3"/>
  <c r="AA78" i="3"/>
  <c r="Z38" i="3"/>
  <c r="AB40" i="3"/>
  <c r="AB43" i="3"/>
  <c r="X44" i="3"/>
  <c r="X47" i="3"/>
  <c r="X51" i="3"/>
  <c r="X55" i="3"/>
  <c r="AB63" i="3"/>
  <c r="X67" i="3"/>
  <c r="X72" i="3"/>
  <c r="X73" i="3"/>
  <c r="X77" i="3"/>
  <c r="Z81" i="3"/>
  <c r="AA81" i="3"/>
  <c r="AA83" i="3"/>
  <c r="Y42" i="3"/>
  <c r="AB47" i="3"/>
  <c r="AB51" i="3"/>
  <c r="AB55" i="3"/>
  <c r="X59" i="3"/>
  <c r="Z64" i="3"/>
  <c r="Y65" i="3"/>
  <c r="U65" i="3"/>
  <c r="AA73" i="3"/>
  <c r="Y75" i="3"/>
  <c r="U77" i="3"/>
  <c r="AA77" i="3"/>
  <c r="X79" i="3"/>
  <c r="AA84" i="3"/>
  <c r="Z84" i="3"/>
  <c r="AB87" i="3"/>
  <c r="U88" i="3"/>
  <c r="W70" i="3"/>
  <c r="AB83" i="3"/>
  <c r="X83" i="3"/>
  <c r="U87" i="3"/>
  <c r="Z87" i="3"/>
  <c r="AA97" i="3"/>
  <c r="X70" i="3"/>
  <c r="X80" i="3"/>
  <c r="X81" i="3"/>
  <c r="U18" i="5"/>
  <c r="W18" i="5" s="1"/>
  <c r="X18" i="5" s="1"/>
  <c r="U90" i="3"/>
  <c r="Z90" i="3"/>
  <c r="Y92" i="3"/>
  <c r="AB92" i="3"/>
  <c r="Z102" i="3"/>
  <c r="AB102" i="3"/>
  <c r="Z91" i="3"/>
  <c r="X92" i="3"/>
  <c r="X94" i="3"/>
  <c r="X95" i="3"/>
  <c r="Z95" i="3"/>
  <c r="W98" i="3"/>
  <c r="Z100" i="3"/>
  <c r="Z101" i="3"/>
  <c r="U102" i="3"/>
  <c r="AA102" i="3"/>
  <c r="V11" i="4"/>
  <c r="W11" i="4" s="1"/>
  <c r="V12" i="4"/>
  <c r="W12" i="4" s="1"/>
  <c r="V19" i="4"/>
  <c r="W19" i="4" s="1"/>
  <c r="V20" i="4"/>
  <c r="W20" i="4" s="1"/>
  <c r="W9" i="5"/>
  <c r="X9" i="5" s="1"/>
  <c r="W13" i="5"/>
  <c r="X13" i="5" s="1"/>
  <c r="Z86" i="3"/>
  <c r="Y87" i="3"/>
  <c r="AB95" i="3"/>
  <c r="X99" i="3"/>
  <c r="V13" i="4"/>
  <c r="W13" i="4" s="1"/>
  <c r="W12" i="5"/>
  <c r="X12" i="5" s="1"/>
  <c r="W20" i="5"/>
  <c r="X20" i="5" s="1"/>
  <c r="Z93" i="3"/>
  <c r="V10" i="4"/>
  <c r="W10" i="4" s="1"/>
  <c r="V16" i="4"/>
  <c r="W16" i="4" s="1"/>
  <c r="W14" i="5"/>
  <c r="X14" i="5" s="1"/>
  <c r="U72" i="3"/>
  <c r="U80" i="3"/>
  <c r="AA86" i="3"/>
  <c r="X87" i="3"/>
  <c r="X90" i="3"/>
  <c r="U19" i="5"/>
  <c r="W19" i="5" s="1"/>
  <c r="X19" i="5" s="1"/>
  <c r="W94" i="3"/>
  <c r="Y95" i="3"/>
  <c r="V17" i="4"/>
  <c r="W17" i="4" s="1"/>
  <c r="W10" i="5"/>
  <c r="X10" i="5" s="1"/>
  <c r="W11" i="5"/>
  <c r="X11" i="5" s="1"/>
  <c r="W16" i="5"/>
  <c r="X16" i="5" s="1"/>
  <c r="Y70" i="3" l="1"/>
  <c r="Y94" i="3"/>
  <c r="Y90" i="3"/>
  <c r="Y30" i="2"/>
  <c r="AA96" i="2"/>
  <c r="Y70" i="2"/>
  <c r="AB59" i="3"/>
  <c r="Z30" i="3"/>
  <c r="Y99" i="3"/>
  <c r="AB66" i="3"/>
  <c r="Y59" i="3"/>
  <c r="U93" i="3"/>
  <c r="AB70" i="3"/>
  <c r="U57" i="3"/>
  <c r="AB93" i="3"/>
  <c r="Y102" i="3"/>
  <c r="U64" i="3"/>
  <c r="X75" i="3"/>
  <c r="W96" i="2"/>
  <c r="T95" i="2"/>
  <c r="Y81" i="2"/>
  <c r="Y84" i="2"/>
  <c r="AA64" i="2"/>
  <c r="T85" i="2"/>
  <c r="C9" i="2"/>
  <c r="T83" i="2"/>
  <c r="U56" i="3"/>
  <c r="Z56" i="3"/>
  <c r="U101" i="3"/>
  <c r="Z97" i="3"/>
  <c r="U8" i="5"/>
  <c r="W8" i="5" s="1"/>
  <c r="X8" i="5" s="1"/>
  <c r="U70" i="3"/>
  <c r="U40" i="3"/>
  <c r="U85" i="3"/>
  <c r="U76" i="3"/>
  <c r="Z60" i="3"/>
  <c r="U71" i="3"/>
  <c r="Z63" i="3"/>
  <c r="U63" i="3"/>
  <c r="U79" i="3"/>
  <c r="U91" i="3"/>
  <c r="AB85" i="3"/>
  <c r="Y83" i="3"/>
  <c r="U84" i="3"/>
  <c r="U81" i="3"/>
  <c r="AB53" i="3"/>
  <c r="AB56" i="3"/>
  <c r="T98" i="2"/>
  <c r="AA98" i="2"/>
  <c r="X93" i="2"/>
  <c r="Z48" i="2"/>
  <c r="T43" i="2"/>
  <c r="V41" i="2"/>
  <c r="T54" i="2"/>
  <c r="X50" i="2"/>
  <c r="Y74" i="2"/>
  <c r="Z91" i="2"/>
  <c r="AA74" i="2"/>
  <c r="T38" i="2"/>
  <c r="W30" i="2"/>
  <c r="X80" i="2"/>
  <c r="X81" i="2"/>
  <c r="AA92" i="2"/>
  <c r="T66" i="2"/>
  <c r="T64" i="2"/>
  <c r="Y64" i="2"/>
  <c r="T47" i="2"/>
  <c r="AA66" i="2"/>
  <c r="T57" i="2"/>
  <c r="T96" i="2"/>
  <c r="T49" i="2"/>
  <c r="T94" i="2"/>
  <c r="X40" i="2"/>
  <c r="X100" i="2"/>
  <c r="T8" i="4"/>
  <c r="X72" i="2"/>
  <c r="X77" i="2"/>
  <c r="AA71" i="2"/>
  <c r="Y37" i="2"/>
  <c r="W92" i="2"/>
  <c r="AA101" i="2"/>
  <c r="T62" i="2"/>
  <c r="Y60" i="2"/>
  <c r="AA60" i="2"/>
  <c r="Z37" i="2"/>
  <c r="X48" i="2"/>
  <c r="T69" i="2"/>
  <c r="Y69" i="2"/>
  <c r="W85" i="2"/>
  <c r="Y101" i="2"/>
  <c r="T80" i="2"/>
  <c r="T65" i="2"/>
  <c r="X85" i="2"/>
  <c r="T81" i="2"/>
  <c r="T51" i="2"/>
  <c r="Y51" i="2"/>
  <c r="W93" i="2"/>
  <c r="T79" i="2"/>
  <c r="Y79" i="2"/>
  <c r="Z97" i="2"/>
  <c r="U30" i="3"/>
  <c r="D9" i="2"/>
  <c r="Z98" i="3"/>
  <c r="AB98" i="3"/>
  <c r="X86" i="3"/>
  <c r="AB86" i="3"/>
  <c r="AB100" i="3"/>
  <c r="X100" i="3"/>
  <c r="U9" i="4"/>
  <c r="V9" i="4" s="1"/>
  <c r="W9" i="4" s="1"/>
  <c r="C8" i="4"/>
  <c r="U98" i="3"/>
  <c r="U86" i="3"/>
  <c r="W84" i="3"/>
  <c r="X84" i="3"/>
  <c r="AB80" i="3"/>
  <c r="Y93" i="3"/>
  <c r="Y67" i="3"/>
  <c r="Y63" i="3"/>
  <c r="Z45" i="3"/>
  <c r="AB45" i="3"/>
  <c r="U28" i="3"/>
  <c r="U12" i="3"/>
  <c r="AA62" i="3"/>
  <c r="Z62" i="3"/>
  <c r="AB57" i="3"/>
  <c r="U53" i="3"/>
  <c r="Y44" i="3"/>
  <c r="Y39" i="3"/>
  <c r="U20" i="3"/>
  <c r="T102" i="2"/>
  <c r="Y43" i="3"/>
  <c r="Z43" i="3"/>
  <c r="C9" i="3"/>
  <c r="D9" i="3"/>
  <c r="U16" i="3"/>
  <c r="AB12" i="3"/>
  <c r="T86" i="2"/>
  <c r="Y33" i="3"/>
  <c r="AA94" i="2"/>
  <c r="T90" i="2"/>
  <c r="AA73" i="2"/>
  <c r="T52" i="2"/>
  <c r="Y27" i="3"/>
  <c r="Y14" i="3"/>
  <c r="T92" i="2"/>
  <c r="Y92" i="2"/>
  <c r="AA56" i="2"/>
  <c r="W56" i="2"/>
  <c r="AA42" i="2"/>
  <c r="W42" i="2"/>
  <c r="AA28" i="2"/>
  <c r="AA65" i="2"/>
  <c r="AA57" i="2"/>
  <c r="AA49" i="2"/>
  <c r="H10" i="2"/>
  <c r="W10" i="2" s="1"/>
  <c r="X63" i="2"/>
  <c r="X45" i="2"/>
  <c r="X38" i="2"/>
  <c r="X64" i="2"/>
  <c r="Y27" i="2"/>
  <c r="W26" i="2"/>
  <c r="AA26" i="2"/>
  <c r="X26" i="2"/>
  <c r="X22" i="2"/>
  <c r="W22" i="2"/>
  <c r="AA22" i="2"/>
  <c r="W18" i="2"/>
  <c r="AA18" i="2"/>
  <c r="X46" i="2"/>
  <c r="X31" i="2"/>
  <c r="AA24" i="2"/>
  <c r="AA15" i="2"/>
  <c r="W11" i="2"/>
  <c r="T30" i="2"/>
  <c r="AB96" i="3"/>
  <c r="W97" i="3"/>
  <c r="X97" i="3"/>
  <c r="AB74" i="3"/>
  <c r="Y74" i="3"/>
  <c r="X74" i="3"/>
  <c r="Z77" i="3"/>
  <c r="AB77" i="3"/>
  <c r="Y77" i="3"/>
  <c r="U38" i="3"/>
  <c r="U78" i="3"/>
  <c r="W62" i="3"/>
  <c r="X62" i="3"/>
  <c r="AB54" i="3"/>
  <c r="X10" i="3"/>
  <c r="W10" i="3"/>
  <c r="AB46" i="3"/>
  <c r="X101" i="2"/>
  <c r="Y99" i="2"/>
  <c r="AA99" i="2"/>
  <c r="AA86" i="2"/>
  <c r="Y32" i="3"/>
  <c r="Y16" i="3"/>
  <c r="V97" i="2"/>
  <c r="W54" i="2"/>
  <c r="V54" i="2"/>
  <c r="Y55" i="3"/>
  <c r="Y36" i="3"/>
  <c r="Y23" i="3"/>
  <c r="W62" i="2"/>
  <c r="V62" i="2"/>
  <c r="AA95" i="2"/>
  <c r="AA33" i="2"/>
  <c r="AA43" i="2"/>
  <c r="Y17" i="2"/>
  <c r="X17" i="2"/>
  <c r="Y12" i="2"/>
  <c r="AA12" i="2"/>
  <c r="X59" i="2"/>
  <c r="X24" i="2"/>
  <c r="AA17" i="2"/>
  <c r="Y11" i="2"/>
  <c r="I10" i="2"/>
  <c r="AA52" i="2"/>
  <c r="AA39" i="2"/>
  <c r="T20" i="2"/>
  <c r="T24" i="2"/>
  <c r="Z69" i="3"/>
  <c r="AB69" i="3"/>
  <c r="Z73" i="3"/>
  <c r="AB73" i="3"/>
  <c r="AA48" i="3"/>
  <c r="Z48" i="3"/>
  <c r="AB78" i="3"/>
  <c r="AB76" i="3"/>
  <c r="AB72" i="3"/>
  <c r="AB50" i="3"/>
  <c r="Z49" i="3"/>
  <c r="AB49" i="3"/>
  <c r="W30" i="3"/>
  <c r="X30" i="3"/>
  <c r="Z24" i="3"/>
  <c r="AB24" i="3"/>
  <c r="W48" i="3"/>
  <c r="W37" i="3"/>
  <c r="X37" i="3"/>
  <c r="K9" i="3"/>
  <c r="Z41" i="3"/>
  <c r="AA41" i="3"/>
  <c r="AA37" i="3"/>
  <c r="Z37" i="3"/>
  <c r="AB28" i="3"/>
  <c r="AB20" i="3"/>
  <c r="AB15" i="3"/>
  <c r="AB38" i="3"/>
  <c r="AA102" i="2"/>
  <c r="AA79" i="2"/>
  <c r="X96" i="2"/>
  <c r="V78" i="2"/>
  <c r="W78" i="2"/>
  <c r="X20" i="3"/>
  <c r="Y11" i="3"/>
  <c r="Y78" i="2"/>
  <c r="Z78" i="2"/>
  <c r="Y73" i="2"/>
  <c r="W47" i="2"/>
  <c r="AA47" i="2"/>
  <c r="AA69" i="2"/>
  <c r="Y23" i="2"/>
  <c r="AA23" i="2"/>
  <c r="AA14" i="2"/>
  <c r="W14" i="2"/>
  <c r="V10" i="2"/>
  <c r="X52" i="2"/>
  <c r="W91" i="3"/>
  <c r="AB101" i="3"/>
  <c r="X96" i="3"/>
  <c r="X101" i="3"/>
  <c r="U69" i="3"/>
  <c r="X76" i="3"/>
  <c r="U73" i="3"/>
  <c r="X78" i="3"/>
  <c r="U74" i="3"/>
  <c r="Z74" i="3"/>
  <c r="Z66" i="3"/>
  <c r="Y66" i="3"/>
  <c r="AB58" i="3"/>
  <c r="Z12" i="3"/>
  <c r="I10" i="3"/>
  <c r="Z61" i="3"/>
  <c r="U49" i="3"/>
  <c r="U24" i="3"/>
  <c r="AB64" i="3"/>
  <c r="Y64" i="3"/>
  <c r="Y53" i="3"/>
  <c r="Y40" i="3"/>
  <c r="U34" i="3"/>
  <c r="AB60" i="3"/>
  <c r="AB34" i="3"/>
  <c r="Y31" i="3"/>
  <c r="W91" i="2"/>
  <c r="V91" i="2"/>
  <c r="X34" i="3"/>
  <c r="Y18" i="3"/>
  <c r="T99" i="2"/>
  <c r="T87" i="2"/>
  <c r="Y51" i="3"/>
  <c r="V84" i="2"/>
  <c r="V83" i="2"/>
  <c r="W84" i="2"/>
  <c r="V70" i="2"/>
  <c r="Y41" i="2"/>
  <c r="Z41" i="2"/>
  <c r="Y47" i="3"/>
  <c r="Y19" i="3"/>
  <c r="AA75" i="2"/>
  <c r="W75" i="2"/>
  <c r="X58" i="2"/>
  <c r="Y53" i="2"/>
  <c r="X32" i="2"/>
  <c r="AA32" i="2"/>
  <c r="W32" i="2"/>
  <c r="AA90" i="2"/>
  <c r="W41" i="2"/>
  <c r="Y44" i="2"/>
  <c r="W33" i="2"/>
  <c r="T23" i="2"/>
  <c r="W29" i="2"/>
  <c r="X23" i="2"/>
  <c r="AA87" i="2"/>
  <c r="AA51" i="2"/>
  <c r="X35" i="2"/>
  <c r="Y35" i="2"/>
  <c r="W28" i="2"/>
  <c r="X12" i="2"/>
  <c r="Y19" i="2"/>
  <c r="W15" i="2"/>
  <c r="T28" i="2"/>
  <c r="V29" i="2" l="1"/>
  <c r="T70" i="2"/>
  <c r="Y98" i="3"/>
  <c r="U48" i="3"/>
  <c r="Y76" i="3"/>
  <c r="Y86" i="3"/>
  <c r="Y85" i="3"/>
  <c r="Y72" i="3"/>
  <c r="X98" i="2"/>
  <c r="AA30" i="2"/>
  <c r="X92" i="2"/>
  <c r="X66" i="2"/>
  <c r="AA37" i="2"/>
  <c r="X65" i="2"/>
  <c r="AA61" i="2"/>
  <c r="X61" i="2"/>
  <c r="X74" i="2"/>
  <c r="AB71" i="3"/>
  <c r="Y71" i="3"/>
  <c r="AB79" i="3"/>
  <c r="Y79" i="3"/>
  <c r="AB41" i="3"/>
  <c r="Y56" i="3"/>
  <c r="U41" i="3"/>
  <c r="Y57" i="3"/>
  <c r="Y80" i="3"/>
  <c r="U97" i="3"/>
  <c r="X51" i="2"/>
  <c r="AA48" i="2"/>
  <c r="X60" i="2"/>
  <c r="X94" i="2"/>
  <c r="X87" i="2"/>
  <c r="W48" i="2"/>
  <c r="AA80" i="2"/>
  <c r="AA81" i="2"/>
  <c r="X73" i="2"/>
  <c r="X102" i="2"/>
  <c r="X99" i="2"/>
  <c r="T97" i="2"/>
  <c r="Y97" i="2"/>
  <c r="X57" i="2"/>
  <c r="X71" i="2"/>
  <c r="T78" i="2"/>
  <c r="T37" i="2"/>
  <c r="Y29" i="2"/>
  <c r="J9" i="2"/>
  <c r="Z9" i="2" s="1"/>
  <c r="Z29" i="2"/>
  <c r="AA70" i="2"/>
  <c r="AB30" i="3"/>
  <c r="X14" i="2"/>
  <c r="X69" i="2"/>
  <c r="X79" i="2"/>
  <c r="AA29" i="3"/>
  <c r="Z29" i="3"/>
  <c r="J9" i="3"/>
  <c r="AB48" i="3"/>
  <c r="Y24" i="3"/>
  <c r="Y69" i="3"/>
  <c r="AA41" i="2"/>
  <c r="AA62" i="2"/>
  <c r="Y46" i="3"/>
  <c r="AB97" i="3"/>
  <c r="Y96" i="3"/>
  <c r="O10" i="2"/>
  <c r="X10" i="2" s="1"/>
  <c r="X49" i="2"/>
  <c r="X42" i="2"/>
  <c r="Y28" i="3"/>
  <c r="P10" i="3"/>
  <c r="Y10" i="3" s="1"/>
  <c r="U62" i="3"/>
  <c r="Y45" i="3"/>
  <c r="AB84" i="3"/>
  <c r="Y73" i="3"/>
  <c r="AA20" i="2"/>
  <c r="X20" i="2"/>
  <c r="AB81" i="3"/>
  <c r="Y81" i="3"/>
  <c r="AB91" i="3"/>
  <c r="AA44" i="2"/>
  <c r="X44" i="2"/>
  <c r="AB61" i="3"/>
  <c r="Y61" i="3"/>
  <c r="Y58" i="3"/>
  <c r="X91" i="3"/>
  <c r="V9" i="2"/>
  <c r="Y20" i="3"/>
  <c r="Y50" i="3"/>
  <c r="X30" i="2"/>
  <c r="AA97" i="2"/>
  <c r="W70" i="2"/>
  <c r="Y34" i="3"/>
  <c r="Z10" i="3"/>
  <c r="U10" i="3"/>
  <c r="Y101" i="3"/>
  <c r="X75" i="2"/>
  <c r="T41" i="2"/>
  <c r="W83" i="2"/>
  <c r="AA91" i="2"/>
  <c r="Y60" i="3"/>
  <c r="X47" i="2"/>
  <c r="Y15" i="3"/>
  <c r="U37" i="3"/>
  <c r="AB37" i="3"/>
  <c r="X48" i="3"/>
  <c r="Y49" i="3"/>
  <c r="Y78" i="3"/>
  <c r="X39" i="2"/>
  <c r="X43" i="2"/>
  <c r="X33" i="2"/>
  <c r="AA54" i="2"/>
  <c r="W97" i="2"/>
  <c r="X86" i="2"/>
  <c r="Y54" i="3"/>
  <c r="X15" i="2"/>
  <c r="X18" i="2"/>
  <c r="AA27" i="2"/>
  <c r="X27" i="2"/>
  <c r="X11" i="2"/>
  <c r="X28" i="2"/>
  <c r="X56" i="2"/>
  <c r="X95" i="2"/>
  <c r="AB11" i="3"/>
  <c r="T10" i="3"/>
  <c r="U8" i="4"/>
  <c r="V8" i="4" s="1"/>
  <c r="W8" i="4" s="1"/>
  <c r="C7" i="4"/>
  <c r="C25" i="4" s="1"/>
  <c r="C26" i="4" s="1"/>
  <c r="Y100" i="3"/>
  <c r="AA53" i="2"/>
  <c r="X53" i="2"/>
  <c r="W9" i="3"/>
  <c r="H9" i="2"/>
  <c r="W29" i="3"/>
  <c r="X29" i="3"/>
  <c r="Y38" i="3"/>
  <c r="AA19" i="2"/>
  <c r="X19" i="2"/>
  <c r="X90" i="2"/>
  <c r="AA78" i="2"/>
  <c r="Y10" i="2"/>
  <c r="T10" i="2"/>
  <c r="X41" i="2"/>
  <c r="AB62" i="3"/>
  <c r="Y12" i="3"/>
  <c r="X37" i="2" l="1"/>
  <c r="I9" i="2"/>
  <c r="T9" i="2" s="1"/>
  <c r="Y41" i="3"/>
  <c r="Y37" i="3"/>
  <c r="AA29" i="2"/>
  <c r="Y97" i="3"/>
  <c r="T29" i="2"/>
  <c r="X70" i="2"/>
  <c r="Y62" i="3"/>
  <c r="AB29" i="3"/>
  <c r="H9" i="3"/>
  <c r="X91" i="2"/>
  <c r="Y48" i="3"/>
  <c r="I9" i="3"/>
  <c r="Z9" i="3" s="1"/>
  <c r="X78" i="2"/>
  <c r="X54" i="2"/>
  <c r="X97" i="2"/>
  <c r="W9" i="2"/>
  <c r="Y91" i="3"/>
  <c r="Y84" i="3"/>
  <c r="AA11" i="2"/>
  <c r="S10" i="2"/>
  <c r="AA9" i="3"/>
  <c r="Y30" i="3"/>
  <c r="X83" i="2"/>
  <c r="AA84" i="2"/>
  <c r="AA83" i="2"/>
  <c r="AB10" i="3"/>
  <c r="X62" i="2"/>
  <c r="U29" i="3"/>
  <c r="X84" i="2"/>
  <c r="Y9" i="2" l="1"/>
  <c r="P9" i="3"/>
  <c r="Y9" i="3" s="1"/>
  <c r="X29" i="2"/>
  <c r="O9" i="2"/>
  <c r="X9" i="2" s="1"/>
  <c r="Y29" i="3"/>
  <c r="T9" i="3"/>
  <c r="X9" i="3"/>
  <c r="U9" i="3"/>
  <c r="AA10" i="2"/>
  <c r="S9" i="2"/>
  <c r="AA9" i="2" l="1"/>
</calcChain>
</file>

<file path=xl/sharedStrings.xml><?xml version="1.0" encoding="utf-8"?>
<sst xmlns="http://schemas.openxmlformats.org/spreadsheetml/2006/main" count="763" uniqueCount="326">
  <si>
    <t>Thông tin chung biểu mẫu</t>
  </si>
  <si>
    <t>Thay đổi thông tin cột C để điền thông tin vào các biểu mẫu</t>
  </si>
  <si>
    <t>Đơn vị báo cáo</t>
  </si>
  <si>
    <t xml:space="preserve">Đơn vị, người báo cáo: 
Đơn vị nhận báo cáo: </t>
  </si>
  <si>
    <t>Lãnh đạo</t>
  </si>
  <si>
    <t>Họ tên người ký</t>
  </si>
  <si>
    <t>Nguyễn Minh Đức</t>
  </si>
  <si>
    <t xml:space="preserve">Ngày ký </t>
  </si>
  <si>
    <t>Ninh Bình, ngày 02 tháng  4 năm 2026</t>
  </si>
  <si>
    <t xml:space="preserve">Chức danh </t>
  </si>
  <si>
    <t>Người lập biểu</t>
  </si>
  <si>
    <t>Họ tên người lập biểu</t>
  </si>
  <si>
    <t>Trần Đức Toản</t>
  </si>
  <si>
    <t>Lưu ý: Biểu 4 đến biểu 12 có thể thêm dòng nhưng không thêm được cột để đảm bảo cấu trúc của biểu mẫu; Đối với các chỉ tiêu không phát sinh ghi số không “0”. Tuyệt đối không sử dụng các ký tự để đánh dấu. Ô gạch chéolà không thực hiện thống kê</t>
  </si>
  <si>
    <t xml:space="preserve">Biểu số: 04/TK-THADS
Ban hành theo TT số: 05/2024/TT-BTP
ngày 10 tháng 6 năm 2024
Ngày nhận báo cáo: </t>
  </si>
  <si>
    <t>Đơn vị tính: Việc và %</t>
  </si>
  <si>
    <t>Kiểm tra cột</t>
  </si>
  <si>
    <t>STT</t>
  </si>
  <si>
    <t>Tên chỉ tiêu</t>
  </si>
  <si>
    <t>Tổng số giải quyết</t>
  </si>
  <si>
    <t>Chia ra:</t>
  </si>
  <si>
    <t>Ủy thác THA</t>
  </si>
  <si>
    <t>Thu hồi,  hủy quyết định THA</t>
  </si>
  <si>
    <t>Tổng số phải thi hành</t>
  </si>
  <si>
    <t xml:space="preserve">Số chuyển kỳ sau (trừ số chưa có điều kiện THA đã chuyển sổ theo dõi riêng) </t>
  </si>
  <si>
    <t>Tỷ lệ thi hành xong trong số có điều kiện</t>
  </si>
  <si>
    <t>1=2+3</t>
  </si>
  <si>
    <t>1=4+5+6</t>
  </si>
  <si>
    <t>6=7+13+14+15+16</t>
  </si>
  <si>
    <t>7=8+11+12</t>
  </si>
  <si>
    <t>8=9+10</t>
  </si>
  <si>
    <t>17=11+12+13+14+15+16</t>
  </si>
  <si>
    <t>Năm trước chuyển sang (trừ số chưa có điều kiện THA đã chuyển sổ theo dõi riêng)</t>
  </si>
  <si>
    <t>Thụ lý mới</t>
  </si>
  <si>
    <t>Tổng số có điều kiện thi hành</t>
  </si>
  <si>
    <t>Chưa có điều kiện THA (trừ số đã chuyển sổ theo dõi riêng)</t>
  </si>
  <si>
    <t>Hoãn THA (trừ số hoãn theo điểm c khoản 1 Điều 48)</t>
  </si>
  <si>
    <t>Tạm đình chỉ THA</t>
  </si>
  <si>
    <t>Trường hợp khác</t>
  </si>
  <si>
    <t>Tổng số thi hành xong</t>
  </si>
  <si>
    <t>Đang thi hành</t>
  </si>
  <si>
    <t>Hoãn THA theo điểm c khoản 1 điều 48</t>
  </si>
  <si>
    <t>Thi hành xong</t>
  </si>
  <si>
    <t>Đình chỉ THA</t>
  </si>
  <si>
    <t>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</si>
  <si>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</si>
  <si>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</si>
  <si>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</si>
  <si>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</si>
  <si>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</si>
  <si>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</si>
  <si>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</si>
  <si>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</si>
  <si>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</si>
  <si>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</si>
  <si>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</si>
  <si>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</si>
  <si>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</si>
  <si>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</si>
  <si>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</si>
  <si>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</si>
  <si>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</si>
  <si>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</si>
  <si>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Tổng số</t>
  </si>
  <si>
    <t>Các công thức này kéo dài xuống dưới tùy số lượng CHV</t>
  </si>
  <si>
    <t>I</t>
  </si>
  <si>
    <t>Phòng NV</t>
  </si>
  <si>
    <t>ducnm</t>
  </si>
  <si>
    <t>Vũ Ngọc Phương</t>
  </si>
  <si>
    <t>phuongvn.hnm</t>
  </si>
  <si>
    <t>Trần Việt Cường</t>
  </si>
  <si>
    <t>cuongtv.ndh</t>
  </si>
  <si>
    <t>Lê Chí Linh</t>
  </si>
  <si>
    <t>linhlc</t>
  </si>
  <si>
    <t>Phạm Ngọc Chanh</t>
  </si>
  <si>
    <t>chanhpn.ndh</t>
  </si>
  <si>
    <t>Ngô Thị Hồng Nhung</t>
  </si>
  <si>
    <t>nhungnth.hnm</t>
  </si>
  <si>
    <t>Đỗ Tương Thống</t>
  </si>
  <si>
    <t>thongdt.ndh</t>
  </si>
  <si>
    <t>Lê Quốc Huy</t>
  </si>
  <si>
    <t>huylq.hnm</t>
  </si>
  <si>
    <t>Nguyễn Thị Mỹ Lan</t>
  </si>
  <si>
    <t>lanntm.ndh</t>
  </si>
  <si>
    <t>Trần Thị Ngọc Anh</t>
  </si>
  <si>
    <t>anhttn.ndh</t>
  </si>
  <si>
    <t>Vũ Huyền Trang</t>
  </si>
  <si>
    <t>trangvh.nbh</t>
  </si>
  <si>
    <t>Trần Thị Lan</t>
  </si>
  <si>
    <t>lantt.ndh</t>
  </si>
  <si>
    <t>Nguyễn Quốc Việt</t>
  </si>
  <si>
    <t>vietnq.ndh</t>
  </si>
  <si>
    <t>Nguyễn Minh Trường</t>
  </si>
  <si>
    <t>truongnm.hnm</t>
  </si>
  <si>
    <t>Trần Thị Thu</t>
  </si>
  <si>
    <t>thutt.hnm</t>
  </si>
  <si>
    <t>Chu Văn Đăng</t>
  </si>
  <si>
    <t>dangcv.hnm</t>
  </si>
  <si>
    <t>Trần Việt Trung</t>
  </si>
  <si>
    <t>trungtv.ndh</t>
  </si>
  <si>
    <t>Lương Ngọc Hưng</t>
  </si>
  <si>
    <t>hungln.ndh</t>
  </si>
  <si>
    <t>19</t>
  </si>
  <si>
    <t>Trương Thị Huyền Thương</t>
  </si>
  <si>
    <t>thuongtth.hnm</t>
  </si>
  <si>
    <t>Nguyễn Quang Minh</t>
  </si>
  <si>
    <t>minhnq.hnm</t>
  </si>
  <si>
    <t>II</t>
  </si>
  <si>
    <t>Các KV</t>
  </si>
  <si>
    <t>KV 1</t>
  </si>
  <si>
    <t>Nguyễn Tài Tuấn</t>
  </si>
  <si>
    <t>tuannt.nbh</t>
  </si>
  <si>
    <t>lanvtm.nbh</t>
  </si>
  <si>
    <t>Giang Công Thủy</t>
  </si>
  <si>
    <t>thuygc.nbh</t>
  </si>
  <si>
    <t>Phạm Thị Hiếu</t>
  </si>
  <si>
    <t>hieupt.nbh</t>
  </si>
  <si>
    <t>Vũ Thị Cúc Hoa</t>
  </si>
  <si>
    <t>hoavtc.nbh</t>
  </si>
  <si>
    <t>Bùi Ngọc Tuấn</t>
  </si>
  <si>
    <t>tuanbn.nbh</t>
  </si>
  <si>
    <t>KV 2</t>
  </si>
  <si>
    <t>1,1</t>
  </si>
  <si>
    <t>Nguyễn Thị Thanh Tâm</t>
  </si>
  <si>
    <t>tamntt.nbh</t>
  </si>
  <si>
    <t>1,2</t>
  </si>
  <si>
    <t>Lê Đình Tâm</t>
  </si>
  <si>
    <t>tamld.nbh</t>
  </si>
  <si>
    <t>1,3</t>
  </si>
  <si>
    <t>Phạm Văn Tuấn</t>
  </si>
  <si>
    <t>tuanpv.nbh</t>
  </si>
  <si>
    <t>KV 3</t>
  </si>
  <si>
    <t>Phạm Xuân Tường</t>
  </si>
  <si>
    <t>truongpx.nbh</t>
  </si>
  <si>
    <t>Nguyễn Ánh Ngọc</t>
  </si>
  <si>
    <t>ngocna.nbh</t>
  </si>
  <si>
    <t>Đinh Hồng Nguyên</t>
  </si>
  <si>
    <t>nguyendh.nbh</t>
  </si>
  <si>
    <t>1,4</t>
  </si>
  <si>
    <t>Nguyễn Thị Mai</t>
  </si>
  <si>
    <t>maint.nbh</t>
  </si>
  <si>
    <t>1,6</t>
  </si>
  <si>
    <t>Lê Công Kiên</t>
  </si>
  <si>
    <t>kienlc.nbh</t>
  </si>
  <si>
    <t>1,7</t>
  </si>
  <si>
    <t>Vũ Thành Luân</t>
  </si>
  <si>
    <t>luanvt.nbh</t>
  </si>
  <si>
    <t>KV 4</t>
  </si>
  <si>
    <t>Trần Thị Ngọt</t>
  </si>
  <si>
    <t>ngottt.nbh</t>
  </si>
  <si>
    <t>Phạm Hải Sơn</t>
  </si>
  <si>
    <t>sonph.nbh</t>
  </si>
  <si>
    <t>Phạm Thị Phượng</t>
  </si>
  <si>
    <t>phuongpt.nbh</t>
  </si>
  <si>
    <t>Phạm Tiến Dũng</t>
  </si>
  <si>
    <t>dungpt.nbh</t>
  </si>
  <si>
    <t>1,5</t>
  </si>
  <si>
    <t>Nguyễn Văn Thắng</t>
  </si>
  <si>
    <t>thangnv.nbh</t>
  </si>
  <si>
    <t>KV 5</t>
  </si>
  <si>
    <t>01</t>
  </si>
  <si>
    <t>Phan Thị Ngọc Lan</t>
  </si>
  <si>
    <t>lanptn.hnm</t>
  </si>
  <si>
    <t>02</t>
  </si>
  <si>
    <t xml:space="preserve">Nguyễn Minh Tuấn </t>
  </si>
  <si>
    <t>tuannm.hnm</t>
  </si>
  <si>
    <t>03</t>
  </si>
  <si>
    <t xml:space="preserve">Đỗ Thị Hoàn </t>
  </si>
  <si>
    <t>hoandt.hnm</t>
  </si>
  <si>
    <t>04</t>
  </si>
  <si>
    <t>Nguyễn Lập Thuấn</t>
  </si>
  <si>
    <t>thuannl.hnm</t>
  </si>
  <si>
    <t>05</t>
  </si>
  <si>
    <t>Vũ Thi Ninh</t>
  </si>
  <si>
    <t>ninhvt.hnm</t>
  </si>
  <si>
    <t>06</t>
  </si>
  <si>
    <t>Phạm Thị Tuyết Mai</t>
  </si>
  <si>
    <t>maiptt.hnm</t>
  </si>
  <si>
    <t>07</t>
  </si>
  <si>
    <t>Vũ Văn Khánh</t>
  </si>
  <si>
    <t>khanhvv.hnm</t>
  </si>
  <si>
    <t>08</t>
  </si>
  <si>
    <t>Nguyễn Quốc Thuận</t>
  </si>
  <si>
    <t>thuannq.hnm</t>
  </si>
  <si>
    <t>KV 6</t>
  </si>
  <si>
    <t>Hoàng Long</t>
  </si>
  <si>
    <t>longh.hnm</t>
  </si>
  <si>
    <t>Hoàng Văn Linh</t>
  </si>
  <si>
    <t>linhhv.hnm</t>
  </si>
  <si>
    <t>Trần Khánh Dư</t>
  </si>
  <si>
    <t>dungtk.hnm</t>
  </si>
  <si>
    <t>Lữ Thị Minh Châu</t>
  </si>
  <si>
    <t>chaultm.hnm</t>
  </si>
  <si>
    <t>Nguyễn Thị Hồng Vân</t>
  </si>
  <si>
    <t>vannth.hnm</t>
  </si>
  <si>
    <t>Nguyễn Xuân Thắng</t>
  </si>
  <si>
    <t>thangnx.hnm</t>
  </si>
  <si>
    <t>KV 7</t>
  </si>
  <si>
    <t>Nguyễn Đức Chính</t>
  </si>
  <si>
    <t>chinhnd.ndh</t>
  </si>
  <si>
    <t>Bùi Công Chuyển</t>
  </si>
  <si>
    <t>chuyenbc.ndh</t>
  </si>
  <si>
    <t>Đinh Trường Giang</t>
  </si>
  <si>
    <t>giangdt.ndh</t>
  </si>
  <si>
    <t>Nguyễn Thế Thắng</t>
  </si>
  <si>
    <t>thangnt.ndh</t>
  </si>
  <si>
    <t>Trần Thị Thùy</t>
  </si>
  <si>
    <t>thuytt.ndh</t>
  </si>
  <si>
    <t>Tô Thanh Tuyền</t>
  </si>
  <si>
    <t>tuyentt.ndh</t>
  </si>
  <si>
    <t>Trần Thị Vân</t>
  </si>
  <si>
    <t>vantt.ndh</t>
  </si>
  <si>
    <t>KV 8</t>
  </si>
  <si>
    <t>Phạm Công Rĩnh</t>
  </si>
  <si>
    <t>rinhpc.ndh</t>
  </si>
  <si>
    <t>Phùng Mạnh Tường</t>
  </si>
  <si>
    <t>tuongpm.ndh</t>
  </si>
  <si>
    <t>Trần Thu Phương</t>
  </si>
  <si>
    <t>phuongtt.ndh</t>
  </si>
  <si>
    <t>Ninh Khắc Anh</t>
  </si>
  <si>
    <t>anhnk.dlk</t>
  </si>
  <si>
    <t>KV 9</t>
  </si>
  <si>
    <t>Đinh Văn Vĩnh</t>
  </si>
  <si>
    <t>vinhdv.ndh</t>
  </si>
  <si>
    <t>Ngô Thị Loan</t>
  </si>
  <si>
    <t>loannt.ndh</t>
  </si>
  <si>
    <t>Nguyễn Ngọc Thành</t>
  </si>
  <si>
    <t>thanhnn.ndh</t>
  </si>
  <si>
    <t>Trần Ngọc Diệp</t>
  </si>
  <si>
    <t>dieptn.ndh</t>
  </si>
  <si>
    <t>Trần Thị Tuyết Nhung</t>
  </si>
  <si>
    <t>nhungttt.ndh</t>
  </si>
  <si>
    <t>KV 10</t>
  </si>
  <si>
    <t>1.1</t>
  </si>
  <si>
    <t>Trần Văn Ninh</t>
  </si>
  <si>
    <t>ninhtv.ndh</t>
  </si>
  <si>
    <t>1.2</t>
  </si>
  <si>
    <t>Nguyễn Thị Tám</t>
  </si>
  <si>
    <t>tamnt.ndh</t>
  </si>
  <si>
    <t>1.3</t>
  </si>
  <si>
    <t>Đỗ Thị Việt Hà</t>
  </si>
  <si>
    <t>hadtv.ndh</t>
  </si>
  <si>
    <t>1.4</t>
  </si>
  <si>
    <t>Nguyễn Bá Sang</t>
  </si>
  <si>
    <t>sangnb.ndh</t>
  </si>
  <si>
    <t>1.5</t>
  </si>
  <si>
    <t>Nguyễn Thị Kim Anh</t>
  </si>
  <si>
    <t>anhntk.ndh</t>
  </si>
  <si>
    <t>KV 11</t>
  </si>
  <si>
    <t>Trần Thị Sinh</t>
  </si>
  <si>
    <t>sinhtt.ndh</t>
  </si>
  <si>
    <t>Lương Thị Hương</t>
  </si>
  <si>
    <t>huonglt.ndh</t>
  </si>
  <si>
    <t>Trần Thị The</t>
  </si>
  <si>
    <t>thett.ndh</t>
  </si>
  <si>
    <t>Trần Thị Nụ</t>
  </si>
  <si>
    <t>nutt,ndh</t>
  </si>
  <si>
    <t>Trần Minh Anh</t>
  </si>
  <si>
    <t>anhtm.ndh</t>
  </si>
  <si>
    <t>NGƯỜI LẬP BIỂU</t>
  </si>
  <si>
    <t xml:space="preserve">Biểu số: 05/TK-THADS
Ban hành theo TT số: 05/2024/TT-BTP
ngày 10 tháng 6 năm 2024
Ngày nhận báo cáo: </t>
  </si>
  <si>
    <t>Đơn vị tính: 1.000 VNĐ và %</t>
  </si>
  <si>
    <t>Thu hồi, sửa, hủy quyết định THA</t>
  </si>
  <si>
    <t>6=7+14+15+16+17</t>
  </si>
  <si>
    <t>7=8+12+13</t>
  </si>
  <si>
    <t>8=9+10+11</t>
  </si>
  <si>
    <t>18=12+13+14+15+16+17</t>
  </si>
  <si>
    <t>Hoãn THA theo điểm c khoản 1 Điều 48</t>
  </si>
  <si>
    <t>Giảm nghĩa vụ THA</t>
  </si>
  <si>
    <t>Tổng số</t>
  </si>
  <si>
    <t xml:space="preserve"> </t>
  </si>
  <si>
    <t>KV1</t>
  </si>
  <si>
    <t>KV2</t>
  </si>
  <si>
    <t>KV3</t>
  </si>
  <si>
    <t>Hoàng văn Linh</t>
  </si>
  <si>
    <t>PHỤ LỤC THEO DÕI SỐ VIỆC CHƯA CÓ ĐIỀU KIỆN THI HÀNH ÁN ĐÃ CHUYỂN SỔ THEO DÕI RIÊNG</t>
  </si>
  <si>
    <t>Đơn vị tính: việc</t>
  </si>
  <si>
    <t>TT</t>
  </si>
  <si>
    <t>Tiêu chí</t>
  </si>
  <si>
    <t>Tổng số việc chủ động</t>
  </si>
  <si>
    <t>Chia ra</t>
  </si>
  <si>
    <t>Tổng số việc theo yêu cầu</t>
  </si>
  <si>
    <t>Kinh doanh, thương mại</t>
  </si>
  <si>
    <t>Phá sản</t>
  </si>
  <si>
    <t>Hôn nhân và gia đình</t>
  </si>
  <si>
    <t>Lao động</t>
  </si>
  <si>
    <t>Dân sự</t>
  </si>
  <si>
    <t xml:space="preserve">Dân sự trong hình sự về tham nhũng, kinh tế </t>
  </si>
  <si>
    <t xml:space="preserve">Dân sự trong hình sự </t>
  </si>
  <si>
    <t>NTCS_TT08</t>
  </si>
  <si>
    <t>NTCS.CĐK 05</t>
  </si>
  <si>
    <t>TDR</t>
  </si>
  <si>
    <t>Tổng 08</t>
  </si>
  <si>
    <t>Lệch</t>
  </si>
  <si>
    <t>TT08</t>
  </si>
  <si>
    <t>NTCS.TT05</t>
  </si>
  <si>
    <t>CSTDR</t>
  </si>
  <si>
    <t>TDR 05</t>
  </si>
  <si>
    <t>PHỤ LỤC THEO DÕI SỐ TIỀN CHƯA CÓ ĐIỀU KIỆN THI HÀNH ÁN ĐÃ CHUYỂN SỔ THEO DÕI RIÊNG</t>
  </si>
  <si>
    <t>Đơn vị tính: 1.000 đồng</t>
  </si>
  <si>
    <t>Tổng số tiền chủ động</t>
  </si>
  <si>
    <t>Tổng số tiền theo yêu cầu</t>
  </si>
  <si>
    <t>NTCS_TT05</t>
  </si>
  <si>
    <t>Tổng</t>
  </si>
  <si>
    <t>Các Kv</t>
  </si>
  <si>
    <t>Khu vực 1</t>
  </si>
  <si>
    <t>Khu vực 2</t>
  </si>
  <si>
    <t>Khu vực 3</t>
  </si>
  <si>
    <t>Khu vực 4</t>
  </si>
  <si>
    <t>Khu vực 5</t>
  </si>
  <si>
    <t>Khu vực 6</t>
  </si>
  <si>
    <t>Khu vực 7</t>
  </si>
  <si>
    <t>Khu vực 8</t>
  </si>
  <si>
    <t>Khu vực 9</t>
  </si>
  <si>
    <t>Khu vực 10</t>
  </si>
  <si>
    <t>Khu vực 11</t>
  </si>
  <si>
    <t>TDR TT05</t>
  </si>
  <si>
    <t>Lê Chí linh</t>
  </si>
  <si>
    <t xml:space="preserve"> Chu Văn Đăng</t>
  </si>
  <si>
    <t>Lương Đức Toản</t>
  </si>
  <si>
    <t>toanld.ndh</t>
  </si>
  <si>
    <t>KẾT QUẢ THI HÀNH ÁN DÂN SỰ TÍNH BẰNG VIỆC CHIA THEO
 CƠ QUAN THI HÀNH ÁN DÂN SỰ VÀ CHẤP HÀNH VIÊN
 07 tháng/năm 2026</t>
  </si>
  <si>
    <r>
      <t xml:space="preserve">KẾT QUẢ THI HÀNH ÁN DÂN SỰ TÍNH BẰNG TIỀN CHIA THEO
 CƠ QUAN THI HÀNH ÁN DÂN SỰ VÀ CHẤP HÀNH VIÊN
</t>
    </r>
    <r>
      <rPr>
        <sz val="13"/>
        <rFont val="Times New Roman"/>
        <family val="1"/>
      </rPr>
      <t xml:space="preserve"> 07 tháng/năm 2026</t>
    </r>
  </si>
  <si>
    <t>07 tháng / năm 2026</t>
  </si>
  <si>
    <t>07 tháng/ năm 2026</t>
  </si>
  <si>
    <t>KT.TRƯỞNG THI HÀNH ÁN DÂN SỰ
PHÓ TRƯỞNG THI HÀNH ÁN DÂN SỰ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</si>
</sst>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i/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  <charset val="163"/>
    </font>
    <font>
      <i/>
      <sz val="14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7030A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0"/>
      <color rgb="FF7030A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9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 wrapText="1"/>
    </xf>
    <xf numFmtId="49" fontId="0" fillId="4" borderId="0" xfId="0" applyNumberFormat="1" applyFill="1"/>
    <xf numFmtId="49" fontId="3" fillId="4" borderId="0" xfId="0" applyNumberFormat="1" applyFont="1" applyFill="1" applyAlignment="1">
      <alignment horizontal="left"/>
    </xf>
    <xf numFmtId="165" fontId="3" fillId="0" borderId="0" xfId="1" applyNumberFormat="1" applyFont="1" applyFill="1" applyAlignment="1">
      <alignment horizontal="right" vertical="center"/>
    </xf>
    <xf numFmtId="165" fontId="0" fillId="0" borderId="0" xfId="1" applyNumberFormat="1" applyFont="1" applyFill="1" applyAlignment="1">
      <alignment horizontal="right" vertical="center"/>
    </xf>
    <xf numFmtId="165" fontId="5" fillId="0" borderId="0" xfId="1" applyNumberFormat="1" applyFont="1" applyFill="1" applyAlignment="1">
      <alignment horizontal="right" vertical="center"/>
    </xf>
    <xf numFmtId="165" fontId="6" fillId="0" borderId="3" xfId="1" applyNumberFormat="1" applyFont="1" applyFill="1" applyBorder="1" applyAlignment="1">
      <alignment horizontal="right" vertical="center"/>
    </xf>
    <xf numFmtId="49" fontId="0" fillId="4" borderId="0" xfId="0" applyNumberFormat="1" applyFill="1" applyAlignment="1">
      <alignment horizontal="center" vertical="center"/>
    </xf>
    <xf numFmtId="165" fontId="5" fillId="0" borderId="1" xfId="1" applyNumberFormat="1" applyFont="1" applyFill="1" applyBorder="1" applyAlignment="1">
      <alignment horizontal="right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0" fillId="4" borderId="0" xfId="0" applyNumberFormat="1" applyFill="1" applyProtection="1">
      <protection locked="0"/>
    </xf>
    <xf numFmtId="49" fontId="8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left" vertical="center" wrapText="1"/>
    </xf>
    <xf numFmtId="165" fontId="8" fillId="6" borderId="1" xfId="1" applyNumberFormat="1" applyFont="1" applyFill="1" applyBorder="1" applyAlignment="1" applyProtection="1">
      <alignment horizontal="right" vertical="center"/>
    </xf>
    <xf numFmtId="10" fontId="8" fillId="6" borderId="1" xfId="2" applyNumberFormat="1" applyFont="1" applyFill="1" applyBorder="1" applyAlignment="1" applyProtection="1">
      <alignment horizontal="center" vertical="center"/>
      <protection locked="0"/>
    </xf>
    <xf numFmtId="49" fontId="0" fillId="7" borderId="0" xfId="0" applyNumberFormat="1" applyFill="1" applyProtection="1">
      <protection locked="0"/>
    </xf>
    <xf numFmtId="165" fontId="0" fillId="7" borderId="1" xfId="1" applyNumberFormat="1" applyFont="1" applyFill="1" applyBorder="1" applyProtection="1">
      <protection locked="0"/>
    </xf>
    <xf numFmtId="49" fontId="8" fillId="6" borderId="1" xfId="0" applyNumberFormat="1" applyFont="1" applyFill="1" applyBorder="1" applyAlignment="1" applyProtection="1">
      <alignment horizontal="center" vertical="center"/>
      <protection locked="0"/>
    </xf>
    <xf numFmtId="49" fontId="8" fillId="6" borderId="1" xfId="0" applyNumberFormat="1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165" fontId="9" fillId="6" borderId="1" xfId="1" applyNumberFormat="1" applyFont="1" applyFill="1" applyBorder="1" applyAlignment="1" applyProtection="1">
      <alignment horizontal="center" vertical="center"/>
    </xf>
    <xf numFmtId="165" fontId="9" fillId="0" borderId="11" xfId="1" applyNumberFormat="1" applyFont="1" applyFill="1" applyBorder="1" applyAlignment="1" applyProtection="1">
      <alignment wrapText="1"/>
      <protection locked="0"/>
    </xf>
    <xf numFmtId="165" fontId="9" fillId="0" borderId="1" xfId="1" applyNumberFormat="1" applyFont="1" applyFill="1" applyBorder="1" applyAlignment="1" applyProtection="1">
      <alignment horizontal="center"/>
      <protection locked="0"/>
    </xf>
    <xf numFmtId="165" fontId="9" fillId="6" borderId="1" xfId="1" applyNumberFormat="1" applyFont="1" applyFill="1" applyBorder="1" applyAlignment="1" applyProtection="1">
      <alignment horizontal="center" vertical="center"/>
      <protection locked="0"/>
    </xf>
    <xf numFmtId="10" fontId="9" fillId="0" borderId="1" xfId="2" applyNumberFormat="1" applyFont="1" applyFill="1" applyBorder="1" applyAlignment="1" applyProtection="1">
      <alignment horizontal="center" vertical="center"/>
      <protection locked="0"/>
    </xf>
    <xf numFmtId="165" fontId="0" fillId="4" borderId="1" xfId="1" applyNumberFormat="1" applyFont="1" applyFill="1" applyBorder="1" applyProtection="1"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165" fontId="9" fillId="0" borderId="1" xfId="1" applyNumberFormat="1" applyFont="1" applyFill="1" applyBorder="1" applyAlignment="1" applyProtection="1">
      <alignment horizontal="center"/>
    </xf>
    <xf numFmtId="165" fontId="9" fillId="6" borderId="1" xfId="1" applyNumberFormat="1" applyFont="1" applyFill="1" applyBorder="1" applyAlignment="1" applyProtection="1">
      <alignment horizontal="left" vertical="center"/>
      <protection locked="0"/>
    </xf>
    <xf numFmtId="165" fontId="9" fillId="6" borderId="1" xfId="1" applyNumberFormat="1" applyFont="1" applyFill="1" applyBorder="1" applyAlignment="1" applyProtection="1">
      <alignment horizontal="right" vertical="center"/>
    </xf>
    <xf numFmtId="49" fontId="0" fillId="6" borderId="0" xfId="0" applyNumberFormat="1" applyFill="1" applyProtection="1">
      <protection locked="0"/>
    </xf>
    <xf numFmtId="165" fontId="0" fillId="6" borderId="1" xfId="1" applyNumberFormat="1" applyFont="1" applyFill="1" applyBorder="1" applyProtection="1">
      <protection locked="0"/>
    </xf>
    <xf numFmtId="165" fontId="9" fillId="0" borderId="1" xfId="1" applyNumberFormat="1" applyFont="1" applyFill="1" applyBorder="1" applyAlignment="1" applyProtection="1">
      <alignment horizontal="center" vertical="center"/>
      <protection locked="0"/>
    </xf>
    <xf numFmtId="165" fontId="9" fillId="0" borderId="1" xfId="1" applyNumberFormat="1" applyFont="1" applyFill="1" applyBorder="1" applyAlignment="1" applyProtection="1">
      <alignment vertical="center"/>
      <protection locked="0"/>
    </xf>
    <xf numFmtId="165" fontId="9" fillId="0" borderId="1" xfId="1" applyNumberFormat="1" applyFont="1" applyFill="1" applyBorder="1" applyAlignment="1">
      <alignment horizontal="left" vertical="center" wrapText="1"/>
    </xf>
    <xf numFmtId="165" fontId="9" fillId="4" borderId="11" xfId="1" applyNumberFormat="1" applyFont="1" applyFill="1" applyBorder="1" applyAlignment="1" applyProtection="1">
      <alignment wrapText="1"/>
    </xf>
    <xf numFmtId="165" fontId="9" fillId="4" borderId="1" xfId="1" applyNumberFormat="1" applyFont="1" applyFill="1" applyBorder="1" applyAlignment="1" applyProtection="1">
      <alignment horizontal="center"/>
    </xf>
    <xf numFmtId="165" fontId="9" fillId="0" borderId="1" xfId="1" applyNumberFormat="1" applyFont="1" applyFill="1" applyBorder="1" applyAlignment="1" applyProtection="1">
      <alignment vertical="center" wrapText="1"/>
      <protection locked="0"/>
    </xf>
    <xf numFmtId="165" fontId="9" fillId="0" borderId="11" xfId="1" applyNumberFormat="1" applyFont="1" applyFill="1" applyBorder="1" applyAlignment="1" applyProtection="1">
      <alignment vertical="center" wrapText="1"/>
      <protection locked="0"/>
    </xf>
    <xf numFmtId="165" fontId="9" fillId="0" borderId="1" xfId="1" applyNumberFormat="1" applyFont="1" applyFill="1" applyBorder="1" applyAlignment="1" applyProtection="1">
      <alignment vertical="center" wrapText="1"/>
    </xf>
    <xf numFmtId="165" fontId="10" fillId="0" borderId="1" xfId="1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vertical="center"/>
      <protection locked="0"/>
    </xf>
    <xf numFmtId="165" fontId="9" fillId="0" borderId="11" xfId="1" applyNumberFormat="1" applyFont="1" applyFill="1" applyBorder="1" applyAlignment="1" applyProtection="1">
      <alignment wrapText="1"/>
      <protection hidden="1"/>
    </xf>
    <xf numFmtId="165" fontId="9" fillId="0" borderId="1" xfId="1" applyNumberFormat="1" applyFont="1" applyFill="1" applyBorder="1" applyAlignment="1" applyProtection="1">
      <alignment horizontal="center"/>
      <protection hidden="1"/>
    </xf>
    <xf numFmtId="0" fontId="9" fillId="0" borderId="1" xfId="0" applyFont="1" applyBorder="1" applyAlignment="1">
      <alignment horizontal="center" vertical="center" wrapText="1"/>
    </xf>
    <xf numFmtId="165" fontId="9" fillId="0" borderId="11" xfId="1" applyNumberFormat="1" applyFont="1" applyFill="1" applyBorder="1" applyAlignment="1" applyProtection="1">
      <alignment horizontal="left" wrapText="1"/>
      <protection locked="0"/>
    </xf>
    <xf numFmtId="49" fontId="9" fillId="0" borderId="1" xfId="0" applyNumberFormat="1" applyFont="1" applyBorder="1" applyProtection="1">
      <protection locked="0"/>
    </xf>
    <xf numFmtId="165" fontId="11" fillId="0" borderId="2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/>
    </xf>
    <xf numFmtId="49" fontId="6" fillId="4" borderId="0" xfId="0" applyNumberFormat="1" applyFont="1" applyFill="1"/>
    <xf numFmtId="165" fontId="0" fillId="4" borderId="0" xfId="1" applyNumberFormat="1" applyFont="1" applyFill="1" applyBorder="1" applyProtection="1">
      <protection locked="0"/>
    </xf>
    <xf numFmtId="165" fontId="12" fillId="0" borderId="0" xfId="1" applyNumberFormat="1" applyFont="1" applyFill="1" applyAlignment="1">
      <alignment horizontal="right" vertical="center" wrapText="1"/>
    </xf>
    <xf numFmtId="49" fontId="12" fillId="4" borderId="0" xfId="0" applyNumberFormat="1" applyFont="1" applyFill="1"/>
    <xf numFmtId="49" fontId="12" fillId="4" borderId="0" xfId="0" applyNumberFormat="1" applyFont="1" applyFill="1" applyAlignment="1">
      <alignment horizontal="left"/>
    </xf>
    <xf numFmtId="165" fontId="12" fillId="0" borderId="0" xfId="1" applyNumberFormat="1" applyFont="1" applyFill="1" applyAlignment="1">
      <alignment horizontal="right" vertical="center"/>
    </xf>
    <xf numFmtId="49" fontId="9" fillId="0" borderId="0" xfId="0" applyNumberFormat="1" applyFont="1" applyAlignment="1">
      <alignment horizontal="center"/>
    </xf>
    <xf numFmtId="165" fontId="13" fillId="0" borderId="0" xfId="1" applyNumberFormat="1" applyFont="1" applyFill="1" applyAlignment="1">
      <alignment horizontal="right" vertical="center" wrapText="1"/>
    </xf>
    <xf numFmtId="0" fontId="0" fillId="4" borderId="0" xfId="0" applyFill="1"/>
    <xf numFmtId="0" fontId="0" fillId="4" borderId="0" xfId="0" applyFill="1" applyAlignment="1">
      <alignment horizontal="left"/>
    </xf>
    <xf numFmtId="49" fontId="9" fillId="5" borderId="0" xfId="0" applyNumberFormat="1" applyFont="1" applyFill="1" applyAlignment="1">
      <alignment horizontal="center" wrapText="1"/>
    </xf>
    <xf numFmtId="49" fontId="0" fillId="4" borderId="0" xfId="0" applyNumberFormat="1" applyFill="1" applyAlignment="1">
      <alignment horizontal="left"/>
    </xf>
    <xf numFmtId="49" fontId="9" fillId="5" borderId="0" xfId="0" applyNumberFormat="1" applyFont="1" applyFill="1" applyAlignment="1">
      <alignment horizontal="center"/>
    </xf>
    <xf numFmtId="49" fontId="0" fillId="0" borderId="0" xfId="0" applyNumberFormat="1"/>
    <xf numFmtId="165" fontId="0" fillId="0" borderId="0" xfId="0" applyNumberFormat="1"/>
    <xf numFmtId="49" fontId="9" fillId="0" borderId="0" xfId="0" applyNumberFormat="1" applyFont="1"/>
    <xf numFmtId="49" fontId="8" fillId="0" borderId="0" xfId="0" applyNumberFormat="1" applyFont="1"/>
    <xf numFmtId="165" fontId="8" fillId="0" borderId="0" xfId="1" applyNumberFormat="1" applyFont="1" applyFill="1" applyAlignment="1">
      <alignment horizontal="right"/>
    </xf>
    <xf numFmtId="165" fontId="9" fillId="0" borderId="0" xfId="1" applyNumberFormat="1" applyFont="1" applyFill="1" applyAlignment="1">
      <alignment horizontal="right"/>
    </xf>
    <xf numFmtId="165" fontId="14" fillId="0" borderId="3" xfId="1" applyNumberFormat="1" applyFont="1" applyFill="1" applyBorder="1" applyAlignment="1">
      <alignment horizontal="right"/>
    </xf>
    <xf numFmtId="49" fontId="0" fillId="0" borderId="0" xfId="0" applyNumberFormat="1" applyAlignment="1">
      <alignment horizontal="center" vertical="center"/>
    </xf>
    <xf numFmtId="165" fontId="9" fillId="0" borderId="1" xfId="1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Protection="1">
      <protection locked="0"/>
    </xf>
    <xf numFmtId="0" fontId="8" fillId="6" borderId="8" xfId="0" applyFont="1" applyFill="1" applyBorder="1" applyAlignment="1">
      <alignment wrapText="1"/>
    </xf>
    <xf numFmtId="165" fontId="9" fillId="6" borderId="1" xfId="1" applyNumberFormat="1" applyFont="1" applyFill="1" applyBorder="1" applyAlignment="1" applyProtection="1">
      <alignment horizontal="right" wrapText="1"/>
    </xf>
    <xf numFmtId="10" fontId="9" fillId="6" borderId="1" xfId="2" applyNumberFormat="1" applyFont="1" applyFill="1" applyBorder="1" applyAlignment="1" applyProtection="1">
      <alignment horizontal="center" wrapText="1"/>
      <protection locked="0"/>
    </xf>
    <xf numFmtId="49" fontId="0" fillId="5" borderId="0" xfId="0" applyNumberFormat="1" applyFill="1"/>
    <xf numFmtId="165" fontId="0" fillId="5" borderId="1" xfId="1" applyNumberFormat="1" applyFont="1" applyFill="1" applyBorder="1" applyProtection="1">
      <protection locked="0"/>
    </xf>
    <xf numFmtId="49" fontId="8" fillId="6" borderId="1" xfId="0" applyNumberFormat="1" applyFont="1" applyFill="1" applyBorder="1" applyAlignment="1" applyProtection="1">
      <alignment horizontal="center"/>
      <protection locked="0"/>
    </xf>
    <xf numFmtId="49" fontId="8" fillId="6" borderId="1" xfId="0" applyNumberFormat="1" applyFont="1" applyFill="1" applyBorder="1" applyProtection="1">
      <protection locked="0"/>
    </xf>
    <xf numFmtId="49" fontId="0" fillId="5" borderId="0" xfId="0" applyNumberFormat="1" applyFill="1" applyProtection="1">
      <protection locked="0"/>
    </xf>
    <xf numFmtId="165" fontId="9" fillId="0" borderId="1" xfId="1" applyNumberFormat="1" applyFont="1" applyFill="1" applyBorder="1" applyAlignment="1" applyProtection="1">
      <protection locked="0"/>
    </xf>
    <xf numFmtId="165" fontId="9" fillId="6" borderId="1" xfId="1" applyNumberFormat="1" applyFont="1" applyFill="1" applyBorder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wrapText="1"/>
    </xf>
    <xf numFmtId="165" fontId="9" fillId="0" borderId="1" xfId="1" applyNumberFormat="1" applyFont="1" applyFill="1" applyBorder="1" applyAlignment="1">
      <alignment vertical="center" wrapText="1"/>
    </xf>
    <xf numFmtId="165" fontId="9" fillId="6" borderId="11" xfId="1" applyNumberFormat="1" applyFont="1" applyFill="1" applyBorder="1" applyAlignment="1" applyProtection="1">
      <alignment horizontal="center" vertical="center" wrapText="1"/>
    </xf>
    <xf numFmtId="10" fontId="15" fillId="0" borderId="1" xfId="2" applyNumberFormat="1" applyFont="1" applyFill="1" applyBorder="1" applyAlignment="1" applyProtection="1">
      <alignment horizontal="center" wrapText="1"/>
      <protection locked="0"/>
    </xf>
    <xf numFmtId="165" fontId="9" fillId="6" borderId="1" xfId="1" applyNumberFormat="1" applyFont="1" applyFill="1" applyBorder="1" applyAlignment="1" applyProtection="1">
      <alignment vertical="center"/>
      <protection locked="0"/>
    </xf>
    <xf numFmtId="165" fontId="9" fillId="6" borderId="1" xfId="1" applyNumberFormat="1" applyFont="1" applyFill="1" applyBorder="1" applyAlignment="1" applyProtection="1">
      <alignment horizontal="right" vertical="center" wrapText="1"/>
    </xf>
    <xf numFmtId="10" fontId="15" fillId="6" borderId="1" xfId="2" applyNumberFormat="1" applyFont="1" applyFill="1" applyBorder="1" applyAlignment="1" applyProtection="1">
      <alignment horizontal="center" wrapText="1"/>
      <protection locked="0"/>
    </xf>
    <xf numFmtId="165" fontId="9" fillId="0" borderId="1" xfId="3" applyNumberFormat="1" applyFont="1" applyFill="1" applyBorder="1" applyAlignment="1" applyProtection="1">
      <alignment horizontal="center" vertical="center"/>
      <protection locked="0"/>
    </xf>
    <xf numFmtId="165" fontId="9" fillId="0" borderId="8" xfId="1" applyNumberFormat="1" applyFont="1" applyFill="1" applyBorder="1" applyAlignment="1">
      <alignment horizontal="center" vertical="center" wrapText="1"/>
    </xf>
    <xf numFmtId="49" fontId="15" fillId="0" borderId="0" xfId="0" applyNumberFormat="1" applyFont="1" applyProtection="1">
      <protection locked="0"/>
    </xf>
    <xf numFmtId="165" fontId="9" fillId="0" borderId="11" xfId="1" applyNumberFormat="1" applyFont="1" applyFill="1" applyBorder="1" applyAlignment="1" applyProtection="1">
      <alignment horizontal="left" vertical="center"/>
      <protection locked="0"/>
    </xf>
    <xf numFmtId="165" fontId="9" fillId="0" borderId="11" xfId="1" applyNumberFormat="1" applyFont="1" applyFill="1" applyBorder="1" applyAlignment="1" applyProtection="1">
      <alignment horizontal="center" vertical="center" wrapText="1"/>
      <protection locked="0"/>
    </xf>
    <xf numFmtId="165" fontId="9" fillId="0" borderId="11" xfId="1" applyNumberFormat="1" applyFont="1" applyFill="1" applyBorder="1" applyAlignment="1" applyProtection="1">
      <alignment horizontal="center" vertical="center"/>
      <protection locked="0"/>
    </xf>
    <xf numFmtId="165" fontId="9" fillId="0" borderId="1" xfId="1" applyNumberFormat="1" applyFont="1" applyFill="1" applyBorder="1" applyAlignment="1" applyProtection="1">
      <alignment horizontal="left" vertical="center"/>
      <protection locked="0"/>
    </xf>
    <xf numFmtId="165" fontId="9" fillId="0" borderId="11" xfId="1" applyNumberFormat="1" applyFont="1" applyFill="1" applyBorder="1" applyAlignment="1" applyProtection="1">
      <alignment horizontal="center" vertical="center" wrapText="1"/>
    </xf>
    <xf numFmtId="0" fontId="9" fillId="4" borderId="1" xfId="1" applyNumberFormat="1" applyFont="1" applyFill="1" applyBorder="1" applyAlignment="1" applyProtection="1">
      <alignment horizontal="center" vertical="center"/>
    </xf>
    <xf numFmtId="165" fontId="9" fillId="0" borderId="1" xfId="1" applyNumberFormat="1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65" fontId="16" fillId="0" borderId="2" xfId="1" applyNumberFormat="1" applyFont="1" applyFill="1" applyBorder="1" applyAlignment="1">
      <alignment horizontal="right" wrapText="1"/>
    </xf>
    <xf numFmtId="165" fontId="16" fillId="0" borderId="0" xfId="1" applyNumberFormat="1" applyFont="1" applyFill="1" applyAlignment="1">
      <alignment horizontal="right"/>
    </xf>
    <xf numFmtId="49" fontId="16" fillId="0" borderId="0" xfId="0" applyNumberFormat="1" applyFont="1"/>
    <xf numFmtId="165" fontId="17" fillId="0" borderId="0" xfId="1" applyNumberFormat="1" applyFont="1" applyFill="1" applyBorder="1" applyProtection="1">
      <protection locked="0"/>
    </xf>
    <xf numFmtId="165" fontId="17" fillId="0" borderId="0" xfId="1" applyNumberFormat="1" applyFont="1" applyFill="1" applyAlignment="1">
      <alignment horizontal="right" wrapText="1"/>
    </xf>
    <xf numFmtId="165" fontId="17" fillId="0" borderId="0" xfId="1" applyNumberFormat="1" applyFont="1" applyFill="1" applyAlignment="1">
      <alignment horizontal="right"/>
    </xf>
    <xf numFmtId="49" fontId="17" fillId="0" borderId="0" xfId="0" applyNumberFormat="1" applyFont="1"/>
    <xf numFmtId="49" fontId="9" fillId="4" borderId="0" xfId="0" applyNumberFormat="1" applyFont="1" applyFill="1"/>
    <xf numFmtId="165" fontId="9" fillId="5" borderId="0" xfId="1" applyNumberFormat="1" applyFont="1" applyFill="1" applyAlignment="1">
      <alignment horizontal="right"/>
    </xf>
    <xf numFmtId="165" fontId="9" fillId="4" borderId="0" xfId="1" applyNumberFormat="1" applyFont="1" applyFill="1" applyAlignment="1">
      <alignment horizontal="right"/>
    </xf>
    <xf numFmtId="49" fontId="9" fillId="7" borderId="0" xfId="0" applyNumberFormat="1" applyFont="1" applyFill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49" fontId="8" fillId="0" borderId="11" xfId="0" applyNumberFormat="1" applyFont="1" applyBorder="1" applyAlignment="1">
      <alignment horizontal="center" vertical="center" wrapText="1"/>
    </xf>
    <xf numFmtId="165" fontId="18" fillId="0" borderId="11" xfId="1" applyNumberFormat="1" applyFont="1" applyBorder="1" applyAlignment="1">
      <alignment horizontal="center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 wrapText="1"/>
    </xf>
    <xf numFmtId="165" fontId="8" fillId="0" borderId="11" xfId="1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165" fontId="9" fillId="3" borderId="1" xfId="0" applyNumberFormat="1" applyFont="1" applyFill="1" applyBorder="1" applyAlignment="1">
      <alignment vertical="center"/>
    </xf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8" borderId="1" xfId="0" applyNumberFormat="1" applyFont="1" applyFill="1" applyBorder="1" applyAlignment="1" applyProtection="1">
      <alignment horizontal="left" vertical="center"/>
      <protection locked="0"/>
    </xf>
    <xf numFmtId="165" fontId="8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5" fontId="19" fillId="3" borderId="1" xfId="0" applyNumberFormat="1" applyFont="1" applyFill="1" applyBorder="1" applyAlignment="1">
      <alignment vertical="center"/>
    </xf>
    <xf numFmtId="49" fontId="9" fillId="8" borderId="1" xfId="0" applyNumberFormat="1" applyFont="1" applyFill="1" applyBorder="1" applyAlignment="1" applyProtection="1">
      <alignment horizontal="left" vertical="center"/>
      <protection locked="0"/>
    </xf>
    <xf numFmtId="165" fontId="8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165" fontId="20" fillId="0" borderId="1" xfId="0" applyNumberFormat="1" applyFont="1" applyBorder="1" applyAlignment="1">
      <alignment vertical="center"/>
    </xf>
    <xf numFmtId="165" fontId="19" fillId="0" borderId="1" xfId="0" applyNumberFormat="1" applyFont="1" applyBorder="1" applyAlignment="1">
      <alignment vertical="center"/>
    </xf>
    <xf numFmtId="165" fontId="9" fillId="0" borderId="11" xfId="1" applyNumberFormat="1" applyFont="1" applyFill="1" applyBorder="1" applyAlignment="1">
      <alignment vertical="center" wrapText="1"/>
    </xf>
    <xf numFmtId="165" fontId="9" fillId="0" borderId="11" xfId="1" applyNumberFormat="1" applyFont="1" applyFill="1" applyBorder="1" applyAlignment="1" applyProtection="1">
      <alignment vertical="center" wrapText="1"/>
    </xf>
    <xf numFmtId="165" fontId="15" fillId="0" borderId="11" xfId="1" applyNumberFormat="1" applyFont="1" applyFill="1" applyBorder="1" applyAlignment="1" applyProtection="1">
      <alignment horizontal="right" vertical="center" wrapText="1"/>
      <protection hidden="1"/>
    </xf>
    <xf numFmtId="49" fontId="9" fillId="8" borderId="0" xfId="0" applyNumberFormat="1" applyFont="1" applyFill="1" applyAlignment="1" applyProtection="1">
      <alignment horizontal="left"/>
      <protection locked="0"/>
    </xf>
    <xf numFmtId="165" fontId="21" fillId="0" borderId="0" xfId="0" applyNumberFormat="1" applyFont="1"/>
    <xf numFmtId="165" fontId="0" fillId="0" borderId="0" xfId="1" applyNumberFormat="1" applyFont="1"/>
    <xf numFmtId="165" fontId="22" fillId="0" borderId="0" xfId="0" applyNumberFormat="1" applyFont="1"/>
    <xf numFmtId="0" fontId="0" fillId="0" borderId="0" xfId="0" applyAlignment="1">
      <alignment horizontal="left"/>
    </xf>
    <xf numFmtId="165" fontId="9" fillId="0" borderId="1" xfId="1" applyNumberFormat="1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vertical="center"/>
    </xf>
    <xf numFmtId="165" fontId="9" fillId="0" borderId="1" xfId="1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165" fontId="9" fillId="0" borderId="1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165" fontId="8" fillId="0" borderId="1" xfId="0" applyNumberFormat="1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0" fillId="0" borderId="0" xfId="0" applyNumberFormat="1" applyFill="1" applyAlignment="1">
      <alignment vertical="center"/>
    </xf>
    <xf numFmtId="165" fontId="9" fillId="0" borderId="1" xfId="0" applyNumberFormat="1" applyFont="1" applyFill="1" applyBorder="1" applyAlignment="1">
      <alignment vertical="center"/>
    </xf>
    <xf numFmtId="165" fontId="21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165" fontId="23" fillId="0" borderId="1" xfId="0" applyNumberFormat="1" applyFont="1" applyFill="1" applyBorder="1" applyAlignment="1">
      <alignment vertical="center"/>
    </xf>
    <xf numFmtId="165" fontId="18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 applyProtection="1">
      <alignment horizontal="left" vertical="center"/>
      <protection locked="0"/>
    </xf>
    <xf numFmtId="165" fontId="9" fillId="0" borderId="0" xfId="1" applyNumberFormat="1" applyFont="1" applyFill="1" applyAlignment="1">
      <alignment vertical="center"/>
    </xf>
    <xf numFmtId="165" fontId="21" fillId="0" borderId="0" xfId="0" applyNumberFormat="1" applyFont="1" applyFill="1" applyAlignment="1">
      <alignment vertical="center"/>
    </xf>
    <xf numFmtId="165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9" fillId="0" borderId="11" xfId="1" applyNumberFormat="1" applyFont="1" applyFill="1" applyBorder="1" applyAlignment="1" applyProtection="1">
      <alignment horizontal="center" wrapText="1"/>
      <protection hidden="1"/>
    </xf>
    <xf numFmtId="165" fontId="9" fillId="4" borderId="1" xfId="1" applyNumberFormat="1" applyFont="1" applyFill="1" applyBorder="1" applyAlignment="1" applyProtection="1">
      <alignment vertical="center"/>
      <protection locked="0"/>
    </xf>
    <xf numFmtId="165" fontId="9" fillId="4" borderId="11" xfId="1" applyNumberFormat="1" applyFont="1" applyFill="1" applyBorder="1" applyAlignment="1" applyProtection="1">
      <alignment vertical="center" wrapText="1"/>
      <protection locked="0"/>
    </xf>
    <xf numFmtId="165" fontId="9" fillId="4" borderId="11" xfId="1" applyNumberFormat="1" applyFont="1" applyFill="1" applyBorder="1" applyAlignment="1" applyProtection="1">
      <alignment horizontal="right" wrapText="1"/>
      <protection hidden="1"/>
    </xf>
    <xf numFmtId="165" fontId="9" fillId="4" borderId="1" xfId="1" applyNumberFormat="1" applyFont="1" applyFill="1" applyBorder="1" applyAlignment="1" applyProtection="1">
      <alignment horizontal="right"/>
      <protection hidden="1"/>
    </xf>
    <xf numFmtId="165" fontId="9" fillId="0" borderId="1" xfId="1" applyNumberFormat="1" applyFont="1" applyBorder="1" applyAlignment="1" applyProtection="1">
      <alignment vertical="center"/>
      <protection locked="0"/>
    </xf>
    <xf numFmtId="165" fontId="9" fillId="0" borderId="11" xfId="1" applyNumberFormat="1" applyFont="1" applyFill="1" applyBorder="1" applyAlignment="1">
      <alignment horizontal="right" wrapText="1"/>
    </xf>
    <xf numFmtId="165" fontId="9" fillId="0" borderId="11" xfId="1" applyNumberFormat="1" applyFont="1" applyFill="1" applyBorder="1" applyAlignment="1">
      <alignment wrapText="1"/>
    </xf>
    <xf numFmtId="165" fontId="9" fillId="4" borderId="1" xfId="1" applyNumberFormat="1" applyFont="1" applyFill="1" applyBorder="1" applyAlignment="1" applyProtection="1">
      <alignment horizontal="center" vertical="center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165" fontId="18" fillId="0" borderId="1" xfId="1" applyNumberFormat="1" applyFont="1" applyFill="1" applyBorder="1" applyAlignment="1" applyProtection="1">
      <alignment horizontal="right" vertical="center"/>
      <protection locked="0"/>
    </xf>
    <xf numFmtId="165" fontId="9" fillId="9" borderId="1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/>
    <xf numFmtId="165" fontId="9" fillId="6" borderId="1" xfId="1" applyNumberFormat="1" applyFont="1" applyFill="1" applyBorder="1" applyAlignment="1">
      <alignment vertical="center"/>
    </xf>
    <xf numFmtId="165" fontId="9" fillId="9" borderId="11" xfId="1" applyNumberFormat="1" applyFont="1" applyFill="1" applyBorder="1" applyAlignment="1" applyProtection="1">
      <alignment vertical="center" wrapText="1"/>
      <protection hidden="1"/>
    </xf>
    <xf numFmtId="165" fontId="9" fillId="0" borderId="11" xfId="1" applyNumberFormat="1" applyFont="1" applyFill="1" applyBorder="1" applyAlignment="1" applyProtection="1">
      <alignment horizontal="center" vertical="center" wrapText="1"/>
      <protection hidden="1"/>
    </xf>
    <xf numFmtId="165" fontId="9" fillId="0" borderId="1" xfId="1" applyNumberFormat="1" applyFont="1" applyFill="1" applyBorder="1" applyProtection="1">
      <protection locked="0"/>
    </xf>
    <xf numFmtId="49" fontId="1" fillId="4" borderId="0" xfId="0" applyNumberFormat="1" applyFont="1" applyFill="1" applyProtection="1">
      <protection locked="0"/>
    </xf>
    <xf numFmtId="165" fontId="1" fillId="4" borderId="1" xfId="1" applyNumberFormat="1" applyFont="1" applyFill="1" applyBorder="1" applyProtection="1">
      <protection locked="0"/>
    </xf>
    <xf numFmtId="3" fontId="9" fillId="0" borderId="1" xfId="1" applyNumberFormat="1" applyFont="1" applyFill="1" applyBorder="1" applyAlignment="1" applyProtection="1">
      <alignment horizontal="center"/>
      <protection hidden="1"/>
    </xf>
    <xf numFmtId="3" fontId="9" fillId="0" borderId="11" xfId="1" applyNumberFormat="1" applyFont="1" applyFill="1" applyBorder="1" applyAlignment="1" applyProtection="1">
      <alignment horizontal="center" wrapText="1"/>
      <protection hidden="1"/>
    </xf>
    <xf numFmtId="3" fontId="9" fillId="0" borderId="11" xfId="1" applyNumberFormat="1" applyFont="1" applyFill="1" applyBorder="1" applyAlignment="1" applyProtection="1">
      <alignment wrapText="1"/>
      <protection hidden="1"/>
    </xf>
    <xf numFmtId="165" fontId="9" fillId="0" borderId="1" xfId="1" applyNumberFormat="1" applyFont="1" applyFill="1" applyBorder="1" applyAlignment="1" applyProtection="1">
      <alignment horizontal="left" vertical="center"/>
    </xf>
    <xf numFmtId="165" fontId="9" fillId="0" borderId="1" xfId="1" applyNumberFormat="1" applyFont="1" applyFill="1" applyBorder="1" applyAlignment="1" applyProtection="1">
      <alignment horizontal="right" wrapText="1"/>
      <protection hidden="1"/>
    </xf>
    <xf numFmtId="165" fontId="15" fillId="0" borderId="11" xfId="1" applyNumberFormat="1" applyFont="1" applyFill="1" applyBorder="1" applyAlignment="1" applyProtection="1">
      <alignment horizontal="left" vertical="center" wrapText="1"/>
      <protection hidden="1"/>
    </xf>
    <xf numFmtId="165" fontId="9" fillId="6" borderId="11" xfId="1" applyNumberFormat="1" applyFont="1" applyFill="1" applyBorder="1" applyAlignment="1">
      <alignment vertical="center" wrapText="1"/>
    </xf>
    <xf numFmtId="165" fontId="9" fillId="6" borderId="11" xfId="1" applyNumberFormat="1" applyFont="1" applyFill="1" applyBorder="1" applyAlignment="1">
      <alignment horizontal="right" vertical="center" wrapText="1"/>
    </xf>
    <xf numFmtId="165" fontId="9" fillId="6" borderId="1" xfId="1" applyNumberFormat="1" applyFont="1" applyFill="1" applyBorder="1" applyAlignment="1" applyProtection="1">
      <alignment horizontal="right" vertical="center"/>
      <protection locked="0"/>
    </xf>
    <xf numFmtId="165" fontId="9" fillId="6" borderId="1" xfId="1" applyNumberFormat="1" applyFont="1" applyFill="1" applyBorder="1" applyAlignment="1">
      <alignment horizontal="right" vertical="center"/>
    </xf>
    <xf numFmtId="49" fontId="12" fillId="0" borderId="0" xfId="0" applyNumberFormat="1" applyFont="1"/>
    <xf numFmtId="165" fontId="12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14" fontId="11" fillId="4" borderId="2" xfId="1" applyNumberFormat="1" applyFont="1" applyFill="1" applyBorder="1" applyAlignment="1" applyProtection="1">
      <alignment horizontal="center" wrapText="1"/>
    </xf>
    <xf numFmtId="14" fontId="11" fillId="4" borderId="2" xfId="1" applyNumberFormat="1" applyFont="1" applyFill="1" applyBorder="1" applyAlignment="1" applyProtection="1">
      <alignment horizontal="center" vertical="center" wrapText="1"/>
    </xf>
    <xf numFmtId="164" fontId="11" fillId="4" borderId="2" xfId="1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165" fontId="4" fillId="4" borderId="0" xfId="1" applyNumberFormat="1" applyFont="1" applyFill="1" applyAlignment="1" applyProtection="1">
      <alignment horizontal="center" wrapText="1"/>
    </xf>
    <xf numFmtId="164" fontId="4" fillId="4" borderId="0" xfId="1" applyFont="1" applyFill="1" applyAlignment="1" applyProtection="1">
      <alignment horizontal="center" wrapText="1"/>
    </xf>
    <xf numFmtId="165" fontId="8" fillId="0" borderId="8" xfId="1" applyNumberFormat="1" applyFont="1" applyFill="1" applyBorder="1" applyAlignment="1">
      <alignment horizontal="center" vertical="center" wrapText="1"/>
    </xf>
    <xf numFmtId="165" fontId="8" fillId="0" borderId="10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65" fontId="8" fillId="0" borderId="4" xfId="1" applyNumberFormat="1" applyFont="1" applyFill="1" applyBorder="1" applyAlignment="1">
      <alignment horizontal="center" vertical="center" wrapText="1"/>
    </xf>
    <xf numFmtId="165" fontId="8" fillId="0" borderId="7" xfId="1" applyNumberFormat="1" applyFont="1" applyFill="1" applyBorder="1" applyAlignment="1">
      <alignment horizontal="center" vertical="center" wrapText="1"/>
    </xf>
    <xf numFmtId="165" fontId="8" fillId="0" borderId="11" xfId="1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9" xfId="1" applyNumberFormat="1" applyFont="1" applyFill="1" applyBorder="1" applyAlignment="1">
      <alignment horizontal="center" vertical="center" wrapText="1"/>
    </xf>
    <xf numFmtId="165" fontId="8" fillId="0" borderId="5" xfId="1" applyNumberFormat="1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5" borderId="7" xfId="0" applyNumberFormat="1" applyFont="1" applyFill="1" applyBorder="1" applyAlignment="1">
      <alignment horizontal="center" vertical="center" wrapText="1"/>
    </xf>
    <xf numFmtId="165" fontId="8" fillId="0" borderId="4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7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0" fillId="4" borderId="0" xfId="0" applyNumberFormat="1" applyFill="1" applyAlignment="1">
      <alignment horizontal="left" vertical="top" wrapText="1"/>
    </xf>
    <xf numFmtId="165" fontId="4" fillId="0" borderId="0" xfId="1" applyNumberFormat="1" applyFont="1" applyFill="1" applyAlignment="1" applyProtection="1">
      <alignment horizontal="center" vertical="center" wrapText="1"/>
      <protection locked="0"/>
    </xf>
    <xf numFmtId="164" fontId="0" fillId="4" borderId="0" xfId="1" applyFont="1" applyFill="1" applyBorder="1" applyAlignment="1">
      <alignment horizontal="left" vertical="top" wrapText="1"/>
    </xf>
    <xf numFmtId="49" fontId="6" fillId="4" borderId="3" xfId="0" applyNumberFormat="1" applyFont="1" applyFill="1" applyBorder="1" applyAlignment="1">
      <alignment horizontal="right"/>
    </xf>
    <xf numFmtId="49" fontId="0" fillId="4" borderId="3" xfId="0" applyNumberForma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4" fontId="16" fillId="0" borderId="2" xfId="1" applyNumberFormat="1" applyFont="1" applyFill="1" applyBorder="1" applyAlignment="1" applyProtection="1">
      <alignment horizontal="center" wrapText="1"/>
    </xf>
    <xf numFmtId="164" fontId="16" fillId="0" borderId="2" xfId="1" applyFont="1" applyFill="1" applyBorder="1" applyAlignment="1" applyProtection="1">
      <alignment horizontal="center" wrapText="1"/>
    </xf>
    <xf numFmtId="14" fontId="16" fillId="0" borderId="2" xfId="1" applyNumberFormat="1" applyFont="1" applyFill="1" applyBorder="1" applyAlignment="1" applyProtection="1">
      <alignment horizontal="center" vertical="center" wrapText="1"/>
    </xf>
    <xf numFmtId="164" fontId="16" fillId="0" borderId="2" xfId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0" borderId="0" xfId="1" applyNumberFormat="1" applyFont="1" applyFill="1" applyAlignment="1" applyProtection="1">
      <alignment horizontal="center" wrapText="1"/>
    </xf>
    <xf numFmtId="164" fontId="2" fillId="0" borderId="0" xfId="1" applyFont="1" applyFill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top" wrapText="1"/>
    </xf>
    <xf numFmtId="164" fontId="12" fillId="0" borderId="0" xfId="1" applyFont="1" applyFill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">
    <cellStyle name="Comma" xfId="1" builtinId="3"/>
    <cellStyle name="Comma 2 10" xfId="3"/>
    <cellStyle name="Normal" xfId="0" builtinId="0"/>
    <cellStyle name="Percent" xfId="2" builtinId="5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96E24B4-36CD-4116-BC5D-7885EB66BEEC}"/>
            </a:ext>
          </a:extLst>
        </xdr:cNvPr>
        <xdr:cNvSpPr txBox="1">
          <a:spLocks noChangeArrowheads="1"/>
        </xdr:cNvSpPr>
      </xdr:nvSpPr>
      <xdr:spPr bwMode="auto">
        <a:xfrm>
          <a:off x="2333625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35DC92C-DB41-4DA8-BD54-89D39B77FC2D}"/>
            </a:ext>
          </a:extLst>
        </xdr:cNvPr>
        <xdr:cNvSpPr txBox="1">
          <a:spLocks noChangeArrowheads="1"/>
        </xdr:cNvSpPr>
      </xdr:nvSpPr>
      <xdr:spPr bwMode="auto">
        <a:xfrm>
          <a:off x="2333625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C8FBD8A2-308B-4D2D-8BCF-E0F832B3AAA6}"/>
            </a:ext>
          </a:extLst>
        </xdr:cNvPr>
        <xdr:cNvSpPr txBox="1">
          <a:spLocks noChangeArrowheads="1"/>
        </xdr:cNvSpPr>
      </xdr:nvSpPr>
      <xdr:spPr bwMode="auto">
        <a:xfrm>
          <a:off x="2333625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A352615-A58C-4B1F-8AB6-522D3F8FC7C9}"/>
            </a:ext>
          </a:extLst>
        </xdr:cNvPr>
        <xdr:cNvSpPr txBox="1">
          <a:spLocks noChangeArrowheads="1"/>
        </xdr:cNvSpPr>
      </xdr:nvSpPr>
      <xdr:spPr bwMode="auto">
        <a:xfrm>
          <a:off x="2333625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6FE0171E-0E2E-4783-ABED-30324179076D}"/>
            </a:ext>
          </a:extLst>
        </xdr:cNvPr>
        <xdr:cNvSpPr txBox="1">
          <a:spLocks noChangeArrowheads="1"/>
        </xdr:cNvSpPr>
      </xdr:nvSpPr>
      <xdr:spPr bwMode="auto">
        <a:xfrm>
          <a:off x="2333625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F1F5193E-6AA1-4A3E-A112-D6F38A952B3A}"/>
            </a:ext>
          </a:extLst>
        </xdr:cNvPr>
        <xdr:cNvSpPr txBox="1">
          <a:spLocks noChangeArrowheads="1"/>
        </xdr:cNvSpPr>
      </xdr:nvSpPr>
      <xdr:spPr bwMode="auto">
        <a:xfrm>
          <a:off x="2333625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4EEF809-1DAB-4E79-B343-DB5C05C17818}"/>
            </a:ext>
          </a:extLst>
        </xdr:cNvPr>
        <xdr:cNvSpPr txBox="1">
          <a:spLocks noChangeArrowheads="1"/>
        </xdr:cNvSpPr>
      </xdr:nvSpPr>
      <xdr:spPr bwMode="auto">
        <a:xfrm>
          <a:off x="2457450" y="8763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9DB59-738E-4911-AEA9-3B222E461B89}"/>
            </a:ext>
          </a:extLst>
        </xdr:cNvPr>
        <xdr:cNvSpPr txBox="1">
          <a:spLocks noChangeArrowheads="1"/>
        </xdr:cNvSpPr>
      </xdr:nvSpPr>
      <xdr:spPr bwMode="auto">
        <a:xfrm>
          <a:off x="2457450" y="8763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3DEBFF5-E652-48BD-A43F-33A375DC75FE}"/>
            </a:ext>
          </a:extLst>
        </xdr:cNvPr>
        <xdr:cNvSpPr txBox="1">
          <a:spLocks noChangeArrowheads="1"/>
        </xdr:cNvSpPr>
      </xdr:nvSpPr>
      <xdr:spPr bwMode="auto">
        <a:xfrm>
          <a:off x="2457450" y="87630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o%20Cao%20Thong%20Ke\BCTK%20NINH%20BINH\BCTK%20TT05\N&#259;m%202026\Ninh%20Binh%20-%20BCTK%20k&#7923;%2006%20th&#225;ng%20n&#259;m%202026.%20B4,5%20(%20Bo%20sung%20NV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04"/>
      <sheetName val="05"/>
      <sheetName val="PLViecChuaDieuKien "/>
      <sheetName val="PLTienChuaDieuKien "/>
    </sheetNames>
    <sheetDataSet>
      <sheetData sheetId="0">
        <row r="2">
          <cell r="C2" t="str">
            <v xml:space="preserve">Đơn vị, người báo cáo: 
Đơn vị nhận báo cáo: </v>
          </cell>
        </row>
        <row r="6">
          <cell r="C6" t="str">
            <v>Trần Đức Toản</v>
          </cell>
        </row>
      </sheetData>
      <sheetData sheetId="1">
        <row r="9">
          <cell r="D9">
            <v>6044</v>
          </cell>
        </row>
      </sheetData>
      <sheetData sheetId="2">
        <row r="9">
          <cell r="D9">
            <v>4695472788.0889997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view="pageBreakPreview" zoomScaleSheetLayoutView="100" workbookViewId="0">
      <selection activeCell="C5" sqref="C5"/>
    </sheetView>
  </sheetViews>
  <sheetFormatPr defaultColWidth="8.875" defaultRowHeight="15.75" x14ac:dyDescent="0.25"/>
  <cols>
    <col min="1" max="1" width="8.875" customWidth="1"/>
    <col min="2" max="2" width="19" customWidth="1"/>
    <col min="3" max="3" width="57.375" customWidth="1"/>
    <col min="4" max="4" width="23.375" customWidth="1"/>
    <col min="5" max="5" width="20.125" customWidth="1"/>
  </cols>
  <sheetData>
    <row r="1" spans="1:3" ht="38.25" customHeight="1" x14ac:dyDescent="0.3">
      <c r="A1" s="212" t="s">
        <v>0</v>
      </c>
      <c r="B1" s="212"/>
      <c r="C1" s="1" t="s">
        <v>1</v>
      </c>
    </row>
    <row r="2" spans="1:3" ht="48.75" customHeight="1" x14ac:dyDescent="0.25">
      <c r="A2" s="213" t="s">
        <v>2</v>
      </c>
      <c r="B2" s="213"/>
      <c r="C2" s="2" t="s">
        <v>3</v>
      </c>
    </row>
    <row r="3" spans="1:3" x14ac:dyDescent="0.25">
      <c r="A3" s="214" t="s">
        <v>4</v>
      </c>
      <c r="B3" s="3" t="s">
        <v>5</v>
      </c>
      <c r="C3" s="4" t="s">
        <v>317</v>
      </c>
    </row>
    <row r="4" spans="1:3" x14ac:dyDescent="0.25">
      <c r="A4" s="214"/>
      <c r="B4" s="3" t="s">
        <v>7</v>
      </c>
      <c r="C4" s="4" t="s">
        <v>8</v>
      </c>
    </row>
    <row r="5" spans="1:3" ht="25.5" customHeight="1" x14ac:dyDescent="0.25">
      <c r="A5" s="214"/>
      <c r="B5" s="3" t="s">
        <v>9</v>
      </c>
      <c r="C5" s="5" t="s">
        <v>325</v>
      </c>
    </row>
    <row r="6" spans="1:3" x14ac:dyDescent="0.25">
      <c r="A6" s="215" t="s">
        <v>10</v>
      </c>
      <c r="B6" s="3" t="s">
        <v>11</v>
      </c>
      <c r="C6" s="4" t="s">
        <v>12</v>
      </c>
    </row>
    <row r="7" spans="1:3" x14ac:dyDescent="0.25">
      <c r="A7" s="215"/>
      <c r="B7" s="3" t="s">
        <v>7</v>
      </c>
      <c r="C7" s="4" t="s">
        <v>8</v>
      </c>
    </row>
    <row r="8" spans="1:3" ht="52.5" customHeight="1" x14ac:dyDescent="0.25">
      <c r="A8" s="216" t="s">
        <v>13</v>
      </c>
      <c r="B8" s="216"/>
      <c r="C8" s="216"/>
    </row>
  </sheetData>
  <mergeCells count="5">
    <mergeCell ref="A1:B1"/>
    <mergeCell ref="A2:B2"/>
    <mergeCell ref="A3:A5"/>
    <mergeCell ref="A6:A7"/>
    <mergeCell ref="A8:C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view="pageBreakPreview" zoomScale="85" zoomScaleSheetLayoutView="85" workbookViewId="0">
      <selection activeCell="E1" sqref="E1:O1"/>
    </sheetView>
  </sheetViews>
  <sheetFormatPr defaultColWidth="9" defaultRowHeight="15.75" x14ac:dyDescent="0.25"/>
  <cols>
    <col min="1" max="1" width="4.125" style="6" customWidth="1"/>
    <col min="2" max="2" width="18.375" style="66" customWidth="1"/>
    <col min="3" max="3" width="8.125" style="9" customWidth="1"/>
    <col min="4" max="4" width="9.375" style="9" customWidth="1"/>
    <col min="5" max="5" width="8.125" style="9" customWidth="1"/>
    <col min="6" max="7" width="6.75" style="9" customWidth="1"/>
    <col min="8" max="13" width="8.125" style="9" customWidth="1"/>
    <col min="14" max="14" width="7.5" style="9" customWidth="1"/>
    <col min="15" max="15" width="7.25" style="9" customWidth="1"/>
    <col min="16" max="18" width="8.125" style="9" customWidth="1"/>
    <col min="19" max="19" width="7.875" style="9" customWidth="1"/>
    <col min="20" max="20" width="8.375" style="67" customWidth="1"/>
    <col min="21" max="21" width="17.25" style="6" customWidth="1"/>
    <col min="22" max="16384" width="9" style="6"/>
  </cols>
  <sheetData>
    <row r="1" spans="1:29" ht="65.25" customHeight="1" x14ac:dyDescent="0.25">
      <c r="A1" s="244" t="s">
        <v>14</v>
      </c>
      <c r="B1" s="244"/>
      <c r="C1" s="244"/>
      <c r="D1" s="244"/>
      <c r="E1" s="245" t="s">
        <v>321</v>
      </c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6" t="str">
        <f>[1]TT!C2</f>
        <v xml:space="preserve">Đơn vị, người báo cáo: 
Đơn vị nhận báo cáo: </v>
      </c>
      <c r="Q1" s="246"/>
      <c r="R1" s="246"/>
      <c r="S1" s="246"/>
      <c r="T1" s="246"/>
    </row>
    <row r="2" spans="1:29" ht="17.25" customHeight="1" x14ac:dyDescent="0.25">
      <c r="B2" s="7"/>
      <c r="C2" s="8"/>
      <c r="I2" s="10"/>
      <c r="O2" s="11"/>
      <c r="P2" s="11"/>
      <c r="Q2" s="247" t="s">
        <v>15</v>
      </c>
      <c r="R2" s="247"/>
      <c r="S2" s="247"/>
      <c r="T2" s="247"/>
      <c r="V2" s="248" t="s">
        <v>16</v>
      </c>
      <c r="W2" s="248"/>
      <c r="X2" s="248"/>
      <c r="Y2" s="248"/>
      <c r="Z2" s="248"/>
      <c r="AA2" s="248"/>
    </row>
    <row r="3" spans="1:29" s="12" customFormat="1" ht="15.75" customHeight="1" x14ac:dyDescent="0.25">
      <c r="A3" s="249" t="s">
        <v>17</v>
      </c>
      <c r="B3" s="249" t="s">
        <v>18</v>
      </c>
      <c r="C3" s="227" t="s">
        <v>19</v>
      </c>
      <c r="D3" s="227" t="s">
        <v>20</v>
      </c>
      <c r="E3" s="227"/>
      <c r="F3" s="227" t="s">
        <v>21</v>
      </c>
      <c r="G3" s="227" t="s">
        <v>22</v>
      </c>
      <c r="H3" s="227" t="s">
        <v>23</v>
      </c>
      <c r="I3" s="235" t="s">
        <v>20</v>
      </c>
      <c r="J3" s="236"/>
      <c r="K3" s="236"/>
      <c r="L3" s="236"/>
      <c r="M3" s="236"/>
      <c r="N3" s="236"/>
      <c r="O3" s="236"/>
      <c r="P3" s="236"/>
      <c r="Q3" s="236"/>
      <c r="R3" s="237"/>
      <c r="S3" s="228" t="s">
        <v>24</v>
      </c>
      <c r="T3" s="238" t="s">
        <v>25</v>
      </c>
      <c r="V3" s="233" t="s">
        <v>26</v>
      </c>
      <c r="W3" s="233" t="s">
        <v>27</v>
      </c>
      <c r="X3" s="233" t="s">
        <v>28</v>
      </c>
      <c r="Y3" s="233" t="s">
        <v>29</v>
      </c>
      <c r="Z3" s="233" t="s">
        <v>30</v>
      </c>
      <c r="AA3" s="233" t="s">
        <v>31</v>
      </c>
    </row>
    <row r="4" spans="1:29" s="12" customFormat="1" ht="15.75" customHeight="1" x14ac:dyDescent="0.25">
      <c r="A4" s="250"/>
      <c r="B4" s="250"/>
      <c r="C4" s="227"/>
      <c r="D4" s="227" t="s">
        <v>32</v>
      </c>
      <c r="E4" s="227" t="s">
        <v>33</v>
      </c>
      <c r="F4" s="227"/>
      <c r="G4" s="227"/>
      <c r="H4" s="227"/>
      <c r="I4" s="227" t="s">
        <v>34</v>
      </c>
      <c r="J4" s="225" t="s">
        <v>20</v>
      </c>
      <c r="K4" s="234"/>
      <c r="L4" s="234"/>
      <c r="M4" s="234"/>
      <c r="N4" s="226"/>
      <c r="O4" s="227" t="s">
        <v>35</v>
      </c>
      <c r="P4" s="240" t="s">
        <v>36</v>
      </c>
      <c r="Q4" s="243" t="s">
        <v>37</v>
      </c>
      <c r="R4" s="243" t="s">
        <v>38</v>
      </c>
      <c r="S4" s="229"/>
      <c r="T4" s="239"/>
      <c r="V4" s="233"/>
      <c r="W4" s="233"/>
      <c r="X4" s="233"/>
      <c r="Y4" s="233"/>
      <c r="Z4" s="233"/>
      <c r="AA4" s="233"/>
    </row>
    <row r="5" spans="1:29" s="12" customFormat="1" ht="15.75" customHeight="1" x14ac:dyDescent="0.25">
      <c r="A5" s="250"/>
      <c r="B5" s="250"/>
      <c r="C5" s="227"/>
      <c r="D5" s="227"/>
      <c r="E5" s="227"/>
      <c r="F5" s="227"/>
      <c r="G5" s="227"/>
      <c r="H5" s="227"/>
      <c r="I5" s="227"/>
      <c r="J5" s="227" t="s">
        <v>39</v>
      </c>
      <c r="K5" s="225" t="s">
        <v>20</v>
      </c>
      <c r="L5" s="226"/>
      <c r="M5" s="227" t="s">
        <v>40</v>
      </c>
      <c r="N5" s="228" t="s">
        <v>41</v>
      </c>
      <c r="O5" s="227"/>
      <c r="P5" s="241"/>
      <c r="Q5" s="243"/>
      <c r="R5" s="243"/>
      <c r="S5" s="229"/>
      <c r="T5" s="239"/>
      <c r="V5" s="233"/>
      <c r="W5" s="233"/>
      <c r="X5" s="233"/>
      <c r="Y5" s="233"/>
      <c r="Z5" s="233"/>
      <c r="AA5" s="233"/>
    </row>
    <row r="6" spans="1:29" s="12" customFormat="1" ht="15.75" customHeight="1" x14ac:dyDescent="0.25">
      <c r="A6" s="250"/>
      <c r="B6" s="250"/>
      <c r="C6" s="227"/>
      <c r="D6" s="227"/>
      <c r="E6" s="227"/>
      <c r="F6" s="227"/>
      <c r="G6" s="227"/>
      <c r="H6" s="227"/>
      <c r="I6" s="227"/>
      <c r="J6" s="227"/>
      <c r="K6" s="228" t="s">
        <v>42</v>
      </c>
      <c r="L6" s="228" t="s">
        <v>43</v>
      </c>
      <c r="M6" s="227"/>
      <c r="N6" s="229"/>
      <c r="O6" s="227"/>
      <c r="P6" s="241"/>
      <c r="Q6" s="243"/>
      <c r="R6" s="243"/>
      <c r="S6" s="229"/>
      <c r="T6" s="239"/>
      <c r="V6" s="233"/>
      <c r="W6" s="233"/>
      <c r="X6" s="233"/>
      <c r="Y6" s="233"/>
      <c r="Z6" s="233"/>
      <c r="AA6" s="233"/>
    </row>
    <row r="7" spans="1:29" s="12" customFormat="1" ht="81" customHeight="1" x14ac:dyDescent="0.25">
      <c r="A7" s="251"/>
      <c r="B7" s="251"/>
      <c r="C7" s="227"/>
      <c r="D7" s="227"/>
      <c r="E7" s="227"/>
      <c r="F7" s="227"/>
      <c r="G7" s="227"/>
      <c r="H7" s="227"/>
      <c r="I7" s="227"/>
      <c r="J7" s="227"/>
      <c r="K7" s="230"/>
      <c r="L7" s="230"/>
      <c r="M7" s="227"/>
      <c r="N7" s="230"/>
      <c r="O7" s="227"/>
      <c r="P7" s="242"/>
      <c r="Q7" s="243"/>
      <c r="R7" s="243"/>
      <c r="S7" s="230"/>
      <c r="T7" s="239"/>
      <c r="V7" s="233"/>
      <c r="W7" s="233"/>
      <c r="X7" s="233"/>
      <c r="Y7" s="233"/>
      <c r="Z7" s="233"/>
      <c r="AA7" s="233"/>
    </row>
    <row r="8" spans="1:29" ht="14.25" customHeight="1" x14ac:dyDescent="0.25">
      <c r="A8" s="231" t="s">
        <v>44</v>
      </c>
      <c r="B8" s="232"/>
      <c r="C8" s="13" t="s">
        <v>45</v>
      </c>
      <c r="D8" s="13" t="s">
        <v>46</v>
      </c>
      <c r="E8" s="13" t="s">
        <v>47</v>
      </c>
      <c r="F8" s="13" t="s">
        <v>48</v>
      </c>
      <c r="G8" s="13" t="s">
        <v>49</v>
      </c>
      <c r="H8" s="13" t="s">
        <v>50</v>
      </c>
      <c r="I8" s="13" t="s">
        <v>51</v>
      </c>
      <c r="J8" s="13" t="s">
        <v>52</v>
      </c>
      <c r="K8" s="13" t="s">
        <v>53</v>
      </c>
      <c r="L8" s="13" t="s">
        <v>54</v>
      </c>
      <c r="M8" s="13" t="s">
        <v>55</v>
      </c>
      <c r="N8" s="13" t="s">
        <v>56</v>
      </c>
      <c r="O8" s="13" t="s">
        <v>57</v>
      </c>
      <c r="P8" s="13" t="s">
        <v>58</v>
      </c>
      <c r="Q8" s="13" t="s">
        <v>59</v>
      </c>
      <c r="R8" s="13" t="s">
        <v>60</v>
      </c>
      <c r="S8" s="13" t="s">
        <v>61</v>
      </c>
      <c r="T8" s="14" t="s">
        <v>62</v>
      </c>
      <c r="V8" s="15"/>
      <c r="W8" s="15"/>
      <c r="X8" s="15"/>
      <c r="Y8" s="15"/>
      <c r="Z8" s="15"/>
      <c r="AA8" s="15"/>
    </row>
    <row r="9" spans="1:29" s="20" customFormat="1" ht="24" customHeight="1" x14ac:dyDescent="0.25">
      <c r="A9" s="16"/>
      <c r="B9" s="17" t="s">
        <v>63</v>
      </c>
      <c r="C9" s="18">
        <f t="shared" ref="C9:S9" si="0">C10+C29</f>
        <v>12395</v>
      </c>
      <c r="D9" s="18">
        <f t="shared" si="0"/>
        <v>6035</v>
      </c>
      <c r="E9" s="18">
        <f t="shared" si="0"/>
        <v>6360</v>
      </c>
      <c r="F9" s="18">
        <f t="shared" si="0"/>
        <v>23</v>
      </c>
      <c r="G9" s="18">
        <f t="shared" si="0"/>
        <v>10</v>
      </c>
      <c r="H9" s="18">
        <f t="shared" si="0"/>
        <v>12362</v>
      </c>
      <c r="I9" s="18">
        <f t="shared" si="0"/>
        <v>9734</v>
      </c>
      <c r="J9" s="18">
        <f t="shared" si="0"/>
        <v>5157</v>
      </c>
      <c r="K9" s="18">
        <f t="shared" si="0"/>
        <v>5120</v>
      </c>
      <c r="L9" s="18">
        <f t="shared" si="0"/>
        <v>37</v>
      </c>
      <c r="M9" s="18">
        <f t="shared" si="0"/>
        <v>4569</v>
      </c>
      <c r="N9" s="18">
        <f t="shared" si="0"/>
        <v>8</v>
      </c>
      <c r="O9" s="18">
        <f t="shared" si="0"/>
        <v>2489</v>
      </c>
      <c r="P9" s="18">
        <f t="shared" si="0"/>
        <v>65</v>
      </c>
      <c r="Q9" s="18">
        <f t="shared" si="0"/>
        <v>14</v>
      </c>
      <c r="R9" s="18">
        <f t="shared" si="0"/>
        <v>60</v>
      </c>
      <c r="S9" s="18">
        <f t="shared" si="0"/>
        <v>7205</v>
      </c>
      <c r="T9" s="19">
        <f>J9/I9</f>
        <v>0.52979247996712553</v>
      </c>
      <c r="V9" s="21">
        <f>C9-D9-E9</f>
        <v>0</v>
      </c>
      <c r="W9" s="21">
        <f>C9-F9-G9-H9</f>
        <v>0</v>
      </c>
      <c r="X9" s="21">
        <f>H9-I9-O9-P9-Q9-R9</f>
        <v>0</v>
      </c>
      <c r="Y9" s="21">
        <f>I9-J9-M9-N9</f>
        <v>0</v>
      </c>
      <c r="Z9" s="21">
        <f>J9-K9-L9</f>
        <v>0</v>
      </c>
      <c r="AA9" s="21">
        <f>S9-M9-N9-O9-P9-Q9-R9</f>
        <v>0</v>
      </c>
      <c r="AC9" s="217" t="s">
        <v>64</v>
      </c>
    </row>
    <row r="10" spans="1:29" s="20" customFormat="1" ht="24" customHeight="1" x14ac:dyDescent="0.25">
      <c r="A10" s="22" t="s">
        <v>65</v>
      </c>
      <c r="B10" s="23" t="s">
        <v>66</v>
      </c>
      <c r="C10" s="18">
        <f t="shared" ref="C10:S10" si="1">SUM(C11:C28)</f>
        <v>648</v>
      </c>
      <c r="D10" s="18">
        <f t="shared" si="1"/>
        <v>270</v>
      </c>
      <c r="E10" s="18">
        <f t="shared" si="1"/>
        <v>378</v>
      </c>
      <c r="F10" s="18">
        <f t="shared" si="1"/>
        <v>0</v>
      </c>
      <c r="G10" s="18">
        <f t="shared" si="1"/>
        <v>0</v>
      </c>
      <c r="H10" s="18">
        <f t="shared" si="1"/>
        <v>648</v>
      </c>
      <c r="I10" s="18">
        <f t="shared" si="1"/>
        <v>531</v>
      </c>
      <c r="J10" s="18">
        <f t="shared" si="1"/>
        <v>314</v>
      </c>
      <c r="K10" s="18">
        <f t="shared" si="1"/>
        <v>312</v>
      </c>
      <c r="L10" s="18">
        <f t="shared" si="1"/>
        <v>2</v>
      </c>
      <c r="M10" s="18">
        <f t="shared" si="1"/>
        <v>216</v>
      </c>
      <c r="N10" s="18">
        <f t="shared" si="1"/>
        <v>1</v>
      </c>
      <c r="O10" s="18">
        <f t="shared" si="1"/>
        <v>114</v>
      </c>
      <c r="P10" s="18">
        <f t="shared" si="1"/>
        <v>3</v>
      </c>
      <c r="Q10" s="18">
        <f t="shared" si="1"/>
        <v>0</v>
      </c>
      <c r="R10" s="18">
        <f t="shared" si="1"/>
        <v>0</v>
      </c>
      <c r="S10" s="18">
        <f t="shared" si="1"/>
        <v>334</v>
      </c>
      <c r="T10" s="19">
        <f t="shared" ref="T10:T97" si="2">J10/I10</f>
        <v>0.59133709981167604</v>
      </c>
      <c r="V10" s="21">
        <f t="shared" ref="V10:V102" si="3">C10-D10-E10</f>
        <v>0</v>
      </c>
      <c r="W10" s="21">
        <f t="shared" ref="W10:W102" si="4">C10-F10-G10-H10</f>
        <v>0</v>
      </c>
      <c r="X10" s="21">
        <f t="shared" ref="X10:X102" si="5">H10-I10-O10-P10-Q10-R10</f>
        <v>0</v>
      </c>
      <c r="Y10" s="21">
        <f t="shared" ref="Y10:Y102" si="6">I10-J10-M10-N10</f>
        <v>0</v>
      </c>
      <c r="Z10" s="21">
        <f t="shared" ref="Z10:Z102" si="7">J10-K10-L10</f>
        <v>0</v>
      </c>
      <c r="AA10" s="21">
        <f t="shared" ref="AA10:AA102" si="8">S10-M10-N10-O10-P10-Q10-R10</f>
        <v>0</v>
      </c>
      <c r="AC10" s="217"/>
    </row>
    <row r="11" spans="1:29" s="15" customFormat="1" x14ac:dyDescent="0.25">
      <c r="A11" s="24" t="s">
        <v>45</v>
      </c>
      <c r="B11" s="102" t="s">
        <v>6</v>
      </c>
      <c r="C11" s="25">
        <f t="shared" ref="C11:C74" si="9">D11+E11</f>
        <v>5</v>
      </c>
      <c r="D11" s="179"/>
      <c r="E11" s="37">
        <v>5</v>
      </c>
      <c r="F11" s="37"/>
      <c r="G11" s="37"/>
      <c r="H11" s="25">
        <f t="shared" ref="H11:H28" si="10">C11-F11-G11</f>
        <v>5</v>
      </c>
      <c r="I11" s="25">
        <f t="shared" ref="I11:I28" si="11">J11+M11+N11</f>
        <v>5</v>
      </c>
      <c r="J11" s="25">
        <f t="shared" ref="J11:J28" si="12">K11+L11</f>
        <v>5</v>
      </c>
      <c r="K11" s="37">
        <v>5</v>
      </c>
      <c r="L11" s="37"/>
      <c r="M11" s="37"/>
      <c r="N11" s="37"/>
      <c r="O11" s="28">
        <f t="shared" ref="O11:O74" si="13">H11-I11-Q11-R11-P11</f>
        <v>0</v>
      </c>
      <c r="P11" s="37"/>
      <c r="Q11" s="37"/>
      <c r="R11" s="37"/>
      <c r="S11" s="25">
        <f t="shared" ref="S11:S74" si="14">R11+Q11+P11+O11+N11+M11</f>
        <v>0</v>
      </c>
      <c r="T11" s="29">
        <f t="shared" si="2"/>
        <v>1</v>
      </c>
      <c r="U11" s="15" t="s">
        <v>67</v>
      </c>
      <c r="V11" s="30">
        <f t="shared" si="3"/>
        <v>0</v>
      </c>
      <c r="W11" s="30">
        <f t="shared" si="4"/>
        <v>0</v>
      </c>
      <c r="X11" s="30">
        <f t="shared" si="5"/>
        <v>0</v>
      </c>
      <c r="Y11" s="30">
        <f t="shared" si="6"/>
        <v>0</v>
      </c>
      <c r="Z11" s="30">
        <f t="shared" si="7"/>
        <v>0</v>
      </c>
      <c r="AA11" s="30">
        <f t="shared" si="8"/>
        <v>0</v>
      </c>
      <c r="AC11" s="217"/>
    </row>
    <row r="12" spans="1:29" s="15" customFormat="1" x14ac:dyDescent="0.25">
      <c r="A12" s="24" t="s">
        <v>46</v>
      </c>
      <c r="B12" s="102" t="s">
        <v>68</v>
      </c>
      <c r="C12" s="25">
        <f t="shared" si="9"/>
        <v>35</v>
      </c>
      <c r="D12" s="179">
        <v>11</v>
      </c>
      <c r="E12" s="37">
        <v>24</v>
      </c>
      <c r="F12" s="37"/>
      <c r="G12" s="37"/>
      <c r="H12" s="25">
        <f t="shared" si="10"/>
        <v>35</v>
      </c>
      <c r="I12" s="25">
        <f t="shared" si="11"/>
        <v>31</v>
      </c>
      <c r="J12" s="25">
        <f t="shared" si="12"/>
        <v>22</v>
      </c>
      <c r="K12" s="37">
        <v>22</v>
      </c>
      <c r="L12" s="37"/>
      <c r="M12" s="37">
        <v>9</v>
      </c>
      <c r="N12" s="37"/>
      <c r="O12" s="28">
        <f t="shared" si="13"/>
        <v>3</v>
      </c>
      <c r="P12" s="37">
        <v>1</v>
      </c>
      <c r="Q12" s="37"/>
      <c r="R12" s="37"/>
      <c r="S12" s="25">
        <f t="shared" si="14"/>
        <v>13</v>
      </c>
      <c r="T12" s="29">
        <f t="shared" si="2"/>
        <v>0.70967741935483875</v>
      </c>
      <c r="U12" s="15" t="s">
        <v>69</v>
      </c>
      <c r="V12" s="30">
        <f t="shared" si="3"/>
        <v>0</v>
      </c>
      <c r="W12" s="30">
        <f t="shared" si="4"/>
        <v>0</v>
      </c>
      <c r="X12" s="30">
        <f t="shared" si="5"/>
        <v>0</v>
      </c>
      <c r="Y12" s="30">
        <f t="shared" si="6"/>
        <v>0</v>
      </c>
      <c r="Z12" s="30">
        <f t="shared" si="7"/>
        <v>0</v>
      </c>
      <c r="AA12" s="30">
        <f t="shared" si="8"/>
        <v>0</v>
      </c>
      <c r="AC12" s="217"/>
    </row>
    <row r="13" spans="1:29" s="15" customFormat="1" x14ac:dyDescent="0.25">
      <c r="A13" s="31" t="s">
        <v>47</v>
      </c>
      <c r="B13" s="102" t="s">
        <v>70</v>
      </c>
      <c r="C13" s="25">
        <f t="shared" si="9"/>
        <v>4</v>
      </c>
      <c r="D13" s="179"/>
      <c r="E13" s="37">
        <v>4</v>
      </c>
      <c r="F13" s="37"/>
      <c r="G13" s="37"/>
      <c r="H13" s="25">
        <f t="shared" si="10"/>
        <v>4</v>
      </c>
      <c r="I13" s="25">
        <f t="shared" si="11"/>
        <v>4</v>
      </c>
      <c r="J13" s="25">
        <f t="shared" si="12"/>
        <v>4</v>
      </c>
      <c r="K13" s="37">
        <v>4</v>
      </c>
      <c r="L13" s="37"/>
      <c r="M13" s="37"/>
      <c r="N13" s="37"/>
      <c r="O13" s="28">
        <f t="shared" si="13"/>
        <v>0</v>
      </c>
      <c r="P13" s="37"/>
      <c r="Q13" s="37"/>
      <c r="R13" s="37"/>
      <c r="S13" s="25">
        <f t="shared" si="14"/>
        <v>0</v>
      </c>
      <c r="T13" s="29">
        <f t="shared" si="2"/>
        <v>1</v>
      </c>
      <c r="U13" s="15" t="s">
        <v>71</v>
      </c>
      <c r="V13" s="30">
        <f t="shared" si="3"/>
        <v>0</v>
      </c>
      <c r="W13" s="30">
        <f t="shared" si="4"/>
        <v>0</v>
      </c>
      <c r="X13" s="30">
        <f t="shared" si="5"/>
        <v>0</v>
      </c>
      <c r="Y13" s="30">
        <f t="shared" si="6"/>
        <v>0</v>
      </c>
      <c r="Z13" s="30">
        <f t="shared" si="7"/>
        <v>0</v>
      </c>
      <c r="AA13" s="30">
        <f t="shared" si="8"/>
        <v>0</v>
      </c>
      <c r="AC13" s="217"/>
    </row>
    <row r="14" spans="1:29" s="15" customFormat="1" x14ac:dyDescent="0.25">
      <c r="A14" s="31" t="s">
        <v>48</v>
      </c>
      <c r="B14" s="102" t="s">
        <v>72</v>
      </c>
      <c r="C14" s="25">
        <f t="shared" si="9"/>
        <v>5</v>
      </c>
      <c r="D14" s="179"/>
      <c r="E14" s="37">
        <v>5</v>
      </c>
      <c r="F14" s="37"/>
      <c r="G14" s="37"/>
      <c r="H14" s="25">
        <f t="shared" si="10"/>
        <v>5</v>
      </c>
      <c r="I14" s="25">
        <f t="shared" si="11"/>
        <v>5</v>
      </c>
      <c r="J14" s="25">
        <f t="shared" si="12"/>
        <v>5</v>
      </c>
      <c r="K14" s="37">
        <v>5</v>
      </c>
      <c r="L14" s="37"/>
      <c r="M14" s="37"/>
      <c r="N14" s="37"/>
      <c r="O14" s="28">
        <f t="shared" si="13"/>
        <v>0</v>
      </c>
      <c r="P14" s="37"/>
      <c r="Q14" s="37"/>
      <c r="R14" s="37"/>
      <c r="S14" s="25">
        <f t="shared" si="14"/>
        <v>0</v>
      </c>
      <c r="T14" s="29">
        <f t="shared" si="2"/>
        <v>1</v>
      </c>
      <c r="U14" s="15" t="s">
        <v>73</v>
      </c>
      <c r="V14" s="30">
        <f t="shared" si="3"/>
        <v>0</v>
      </c>
      <c r="W14" s="30">
        <f t="shared" si="4"/>
        <v>0</v>
      </c>
      <c r="X14" s="30">
        <f t="shared" si="5"/>
        <v>0</v>
      </c>
      <c r="Y14" s="30">
        <f t="shared" si="6"/>
        <v>0</v>
      </c>
      <c r="Z14" s="30">
        <f t="shared" si="7"/>
        <v>0</v>
      </c>
      <c r="AA14" s="30">
        <f t="shared" si="8"/>
        <v>0</v>
      </c>
      <c r="AC14" s="217"/>
    </row>
    <row r="15" spans="1:29" s="15" customFormat="1" x14ac:dyDescent="0.25">
      <c r="A15" s="31" t="s">
        <v>49</v>
      </c>
      <c r="B15" s="102" t="s">
        <v>74</v>
      </c>
      <c r="C15" s="25">
        <f t="shared" si="9"/>
        <v>4</v>
      </c>
      <c r="D15" s="179"/>
      <c r="E15" s="37">
        <v>4</v>
      </c>
      <c r="F15" s="37"/>
      <c r="G15" s="37"/>
      <c r="H15" s="25">
        <f t="shared" si="10"/>
        <v>4</v>
      </c>
      <c r="I15" s="25">
        <f t="shared" si="11"/>
        <v>4</v>
      </c>
      <c r="J15" s="25">
        <f t="shared" si="12"/>
        <v>4</v>
      </c>
      <c r="K15" s="37">
        <v>4</v>
      </c>
      <c r="L15" s="37"/>
      <c r="M15" s="37"/>
      <c r="N15" s="37"/>
      <c r="O15" s="28">
        <f t="shared" si="13"/>
        <v>0</v>
      </c>
      <c r="P15" s="37"/>
      <c r="Q15" s="37"/>
      <c r="R15" s="37"/>
      <c r="S15" s="25">
        <f t="shared" si="14"/>
        <v>0</v>
      </c>
      <c r="T15" s="29">
        <f t="shared" si="2"/>
        <v>1</v>
      </c>
      <c r="U15" s="15" t="s">
        <v>75</v>
      </c>
      <c r="V15" s="30">
        <f t="shared" si="3"/>
        <v>0</v>
      </c>
      <c r="W15" s="30">
        <f t="shared" si="4"/>
        <v>0</v>
      </c>
      <c r="X15" s="30">
        <f t="shared" si="5"/>
        <v>0</v>
      </c>
      <c r="Y15" s="30">
        <f t="shared" si="6"/>
        <v>0</v>
      </c>
      <c r="Z15" s="30">
        <f t="shared" si="7"/>
        <v>0</v>
      </c>
      <c r="AA15" s="30">
        <f t="shared" si="8"/>
        <v>0</v>
      </c>
      <c r="AC15" s="217"/>
    </row>
    <row r="16" spans="1:29" s="15" customFormat="1" x14ac:dyDescent="0.25">
      <c r="A16" s="31" t="s">
        <v>50</v>
      </c>
      <c r="B16" s="102" t="s">
        <v>76</v>
      </c>
      <c r="C16" s="25">
        <f t="shared" si="9"/>
        <v>4</v>
      </c>
      <c r="D16" s="179"/>
      <c r="E16" s="37">
        <v>4</v>
      </c>
      <c r="F16" s="37"/>
      <c r="G16" s="37"/>
      <c r="H16" s="25">
        <f t="shared" si="10"/>
        <v>4</v>
      </c>
      <c r="I16" s="25">
        <f t="shared" si="11"/>
        <v>4</v>
      </c>
      <c r="J16" s="25">
        <f t="shared" si="12"/>
        <v>4</v>
      </c>
      <c r="K16" s="37">
        <v>4</v>
      </c>
      <c r="L16" s="37"/>
      <c r="M16" s="37"/>
      <c r="N16" s="37"/>
      <c r="O16" s="28">
        <f t="shared" si="13"/>
        <v>0</v>
      </c>
      <c r="P16" s="37"/>
      <c r="Q16" s="37"/>
      <c r="R16" s="37"/>
      <c r="S16" s="25">
        <f t="shared" si="14"/>
        <v>0</v>
      </c>
      <c r="T16" s="29">
        <f t="shared" si="2"/>
        <v>1</v>
      </c>
      <c r="U16" s="15" t="s">
        <v>77</v>
      </c>
      <c r="V16" s="30">
        <f t="shared" si="3"/>
        <v>0</v>
      </c>
      <c r="W16" s="30">
        <f t="shared" si="4"/>
        <v>0</v>
      </c>
      <c r="X16" s="30">
        <f t="shared" si="5"/>
        <v>0</v>
      </c>
      <c r="Y16" s="30">
        <f t="shared" si="6"/>
        <v>0</v>
      </c>
      <c r="Z16" s="30">
        <f t="shared" si="7"/>
        <v>0</v>
      </c>
      <c r="AA16" s="30">
        <f t="shared" si="8"/>
        <v>0</v>
      </c>
      <c r="AC16" s="217"/>
    </row>
    <row r="17" spans="1:29" s="15" customFormat="1" x14ac:dyDescent="0.25">
      <c r="A17" s="31" t="s">
        <v>51</v>
      </c>
      <c r="B17" s="102" t="s">
        <v>78</v>
      </c>
      <c r="C17" s="25">
        <f t="shared" si="9"/>
        <v>60</v>
      </c>
      <c r="D17" s="179">
        <v>13</v>
      </c>
      <c r="E17" s="37">
        <v>47</v>
      </c>
      <c r="F17" s="37"/>
      <c r="G17" s="37"/>
      <c r="H17" s="25">
        <f t="shared" si="10"/>
        <v>60</v>
      </c>
      <c r="I17" s="25">
        <f t="shared" si="11"/>
        <v>50</v>
      </c>
      <c r="J17" s="25">
        <f t="shared" si="12"/>
        <v>45</v>
      </c>
      <c r="K17" s="37">
        <v>45</v>
      </c>
      <c r="L17" s="37"/>
      <c r="M17" s="37">
        <v>5</v>
      </c>
      <c r="N17" s="37"/>
      <c r="O17" s="28">
        <f t="shared" si="13"/>
        <v>10</v>
      </c>
      <c r="P17" s="37"/>
      <c r="Q17" s="37"/>
      <c r="R17" s="37"/>
      <c r="S17" s="25">
        <f t="shared" si="14"/>
        <v>15</v>
      </c>
      <c r="T17" s="29">
        <f t="shared" si="2"/>
        <v>0.9</v>
      </c>
      <c r="U17" s="15" t="s">
        <v>79</v>
      </c>
      <c r="V17" s="30">
        <f t="shared" si="3"/>
        <v>0</v>
      </c>
      <c r="W17" s="30">
        <f t="shared" si="4"/>
        <v>0</v>
      </c>
      <c r="X17" s="30">
        <f t="shared" si="5"/>
        <v>0</v>
      </c>
      <c r="Y17" s="30">
        <f t="shared" si="6"/>
        <v>0</v>
      </c>
      <c r="Z17" s="30">
        <f t="shared" si="7"/>
        <v>0</v>
      </c>
      <c r="AA17" s="30">
        <f t="shared" si="8"/>
        <v>0</v>
      </c>
      <c r="AC17" s="217"/>
    </row>
    <row r="18" spans="1:29" s="15" customFormat="1" x14ac:dyDescent="0.25">
      <c r="A18" s="31" t="s">
        <v>52</v>
      </c>
      <c r="B18" s="102" t="s">
        <v>80</v>
      </c>
      <c r="C18" s="25">
        <f t="shared" si="9"/>
        <v>13</v>
      </c>
      <c r="D18" s="105">
        <v>4</v>
      </c>
      <c r="E18" s="105">
        <v>9</v>
      </c>
      <c r="F18" s="105">
        <v>0</v>
      </c>
      <c r="G18" s="105">
        <v>0</v>
      </c>
      <c r="H18" s="25">
        <f t="shared" si="10"/>
        <v>13</v>
      </c>
      <c r="I18" s="25">
        <f t="shared" si="11"/>
        <v>12</v>
      </c>
      <c r="J18" s="25">
        <f t="shared" si="12"/>
        <v>7</v>
      </c>
      <c r="K18" s="105">
        <v>7</v>
      </c>
      <c r="L18" s="105">
        <v>0</v>
      </c>
      <c r="M18" s="105">
        <v>5</v>
      </c>
      <c r="N18" s="105">
        <v>0</v>
      </c>
      <c r="O18" s="28">
        <f t="shared" si="13"/>
        <v>1</v>
      </c>
      <c r="P18" s="105">
        <v>0</v>
      </c>
      <c r="Q18" s="105">
        <v>0</v>
      </c>
      <c r="R18" s="105">
        <v>0</v>
      </c>
      <c r="S18" s="25">
        <f t="shared" si="14"/>
        <v>6</v>
      </c>
      <c r="T18" s="29">
        <f t="shared" si="2"/>
        <v>0.58333333333333337</v>
      </c>
      <c r="U18" s="15" t="s">
        <v>81</v>
      </c>
      <c r="V18" s="30">
        <f t="shared" si="3"/>
        <v>0</v>
      </c>
      <c r="W18" s="30">
        <f t="shared" si="4"/>
        <v>0</v>
      </c>
      <c r="X18" s="30">
        <f t="shared" si="5"/>
        <v>0</v>
      </c>
      <c r="Y18" s="30">
        <f t="shared" si="6"/>
        <v>0</v>
      </c>
      <c r="Z18" s="30">
        <f t="shared" si="7"/>
        <v>0</v>
      </c>
      <c r="AA18" s="30">
        <f t="shared" si="8"/>
        <v>0</v>
      </c>
      <c r="AC18" s="217"/>
    </row>
    <row r="19" spans="1:29" s="15" customFormat="1" x14ac:dyDescent="0.25">
      <c r="A19" s="31" t="s">
        <v>53</v>
      </c>
      <c r="B19" s="102" t="s">
        <v>82</v>
      </c>
      <c r="C19" s="25">
        <f t="shared" si="9"/>
        <v>71</v>
      </c>
      <c r="D19" s="179">
        <v>23</v>
      </c>
      <c r="E19" s="37">
        <v>48</v>
      </c>
      <c r="F19" s="37"/>
      <c r="G19" s="37"/>
      <c r="H19" s="25">
        <f t="shared" si="10"/>
        <v>71</v>
      </c>
      <c r="I19" s="25">
        <f t="shared" si="11"/>
        <v>62</v>
      </c>
      <c r="J19" s="25">
        <f t="shared" si="12"/>
        <v>44</v>
      </c>
      <c r="K19" s="37">
        <v>44</v>
      </c>
      <c r="L19" s="37"/>
      <c r="M19" s="37">
        <v>18</v>
      </c>
      <c r="N19" s="37"/>
      <c r="O19" s="28">
        <f t="shared" si="13"/>
        <v>9</v>
      </c>
      <c r="P19" s="37"/>
      <c r="Q19" s="37"/>
      <c r="R19" s="37"/>
      <c r="S19" s="25">
        <f t="shared" si="14"/>
        <v>27</v>
      </c>
      <c r="T19" s="29">
        <f t="shared" si="2"/>
        <v>0.70967741935483875</v>
      </c>
      <c r="U19" s="15" t="s">
        <v>83</v>
      </c>
      <c r="V19" s="30">
        <f t="shared" si="3"/>
        <v>0</v>
      </c>
      <c r="W19" s="30">
        <f t="shared" si="4"/>
        <v>0</v>
      </c>
      <c r="X19" s="30">
        <f t="shared" si="5"/>
        <v>0</v>
      </c>
      <c r="Y19" s="30">
        <f t="shared" si="6"/>
        <v>0</v>
      </c>
      <c r="Z19" s="30">
        <f t="shared" si="7"/>
        <v>0</v>
      </c>
      <c r="AA19" s="30">
        <f t="shared" si="8"/>
        <v>0</v>
      </c>
      <c r="AC19" s="217"/>
    </row>
    <row r="20" spans="1:29" s="15" customFormat="1" x14ac:dyDescent="0.25">
      <c r="A20" s="31" t="s">
        <v>54</v>
      </c>
      <c r="B20" s="102" t="s">
        <v>86</v>
      </c>
      <c r="C20" s="25">
        <f t="shared" si="9"/>
        <v>85</v>
      </c>
      <c r="D20" s="180">
        <v>30</v>
      </c>
      <c r="E20" s="180">
        <v>55</v>
      </c>
      <c r="F20" s="48">
        <v>0</v>
      </c>
      <c r="G20" s="48">
        <v>0</v>
      </c>
      <c r="H20" s="25">
        <f t="shared" si="10"/>
        <v>85</v>
      </c>
      <c r="I20" s="25">
        <f t="shared" si="11"/>
        <v>75</v>
      </c>
      <c r="J20" s="25">
        <f t="shared" si="12"/>
        <v>54</v>
      </c>
      <c r="K20" s="49">
        <v>53</v>
      </c>
      <c r="L20" s="49">
        <v>1</v>
      </c>
      <c r="M20" s="49">
        <v>21</v>
      </c>
      <c r="N20" s="49">
        <v>0</v>
      </c>
      <c r="O20" s="28">
        <f t="shared" si="13"/>
        <v>10</v>
      </c>
      <c r="P20" s="49">
        <v>0</v>
      </c>
      <c r="Q20" s="49">
        <v>0</v>
      </c>
      <c r="R20" s="49">
        <v>0</v>
      </c>
      <c r="S20" s="25">
        <f t="shared" si="14"/>
        <v>31</v>
      </c>
      <c r="T20" s="29">
        <f t="shared" si="2"/>
        <v>0.72</v>
      </c>
      <c r="U20" s="15" t="s">
        <v>87</v>
      </c>
      <c r="V20" s="30">
        <f t="shared" si="3"/>
        <v>0</v>
      </c>
      <c r="W20" s="30">
        <f t="shared" si="4"/>
        <v>0</v>
      </c>
      <c r="X20" s="30">
        <f t="shared" si="5"/>
        <v>0</v>
      </c>
      <c r="Y20" s="30">
        <f t="shared" si="6"/>
        <v>0</v>
      </c>
      <c r="Z20" s="30">
        <f t="shared" si="7"/>
        <v>0</v>
      </c>
      <c r="AA20" s="30">
        <f t="shared" si="8"/>
        <v>0</v>
      </c>
      <c r="AC20" s="217"/>
    </row>
    <row r="21" spans="1:29" s="15" customFormat="1" x14ac:dyDescent="0.25">
      <c r="A21" s="31" t="s">
        <v>55</v>
      </c>
      <c r="B21" s="102" t="s">
        <v>88</v>
      </c>
      <c r="C21" s="25">
        <f t="shared" si="9"/>
        <v>36</v>
      </c>
      <c r="D21" s="105">
        <v>14</v>
      </c>
      <c r="E21" s="105">
        <v>22</v>
      </c>
      <c r="F21" s="105">
        <v>0</v>
      </c>
      <c r="G21" s="105">
        <v>0</v>
      </c>
      <c r="H21" s="25">
        <f t="shared" si="10"/>
        <v>36</v>
      </c>
      <c r="I21" s="25">
        <f t="shared" si="11"/>
        <v>35</v>
      </c>
      <c r="J21" s="25">
        <f t="shared" si="12"/>
        <v>16</v>
      </c>
      <c r="K21" s="105">
        <v>16</v>
      </c>
      <c r="L21" s="105">
        <v>0</v>
      </c>
      <c r="M21" s="105">
        <v>19</v>
      </c>
      <c r="N21" s="105">
        <v>0</v>
      </c>
      <c r="O21" s="28">
        <f t="shared" si="13"/>
        <v>0</v>
      </c>
      <c r="P21" s="105">
        <v>1</v>
      </c>
      <c r="Q21" s="105">
        <v>0</v>
      </c>
      <c r="R21" s="105">
        <v>0</v>
      </c>
      <c r="S21" s="25">
        <f t="shared" si="14"/>
        <v>20</v>
      </c>
      <c r="T21" s="29">
        <f t="shared" si="2"/>
        <v>0.45714285714285713</v>
      </c>
      <c r="U21" s="15" t="s">
        <v>89</v>
      </c>
      <c r="V21" s="30">
        <f t="shared" si="3"/>
        <v>0</v>
      </c>
      <c r="W21" s="30">
        <f t="shared" si="4"/>
        <v>0</v>
      </c>
      <c r="X21" s="30">
        <f t="shared" si="5"/>
        <v>0</v>
      </c>
      <c r="Y21" s="30">
        <f t="shared" si="6"/>
        <v>0</v>
      </c>
      <c r="Z21" s="30">
        <f t="shared" si="7"/>
        <v>0</v>
      </c>
      <c r="AA21" s="30">
        <f t="shared" si="8"/>
        <v>0</v>
      </c>
      <c r="AC21" s="217"/>
    </row>
    <row r="22" spans="1:29" s="15" customFormat="1" x14ac:dyDescent="0.25">
      <c r="A22" s="31" t="s">
        <v>56</v>
      </c>
      <c r="B22" s="102" t="s">
        <v>90</v>
      </c>
      <c r="C22" s="25">
        <f t="shared" si="9"/>
        <v>63</v>
      </c>
      <c r="D22" s="179">
        <v>43</v>
      </c>
      <c r="E22" s="37">
        <v>20</v>
      </c>
      <c r="F22" s="37">
        <v>0</v>
      </c>
      <c r="G22" s="37">
        <v>0</v>
      </c>
      <c r="H22" s="25">
        <f t="shared" si="10"/>
        <v>63</v>
      </c>
      <c r="I22" s="25">
        <f t="shared" si="11"/>
        <v>55</v>
      </c>
      <c r="J22" s="25">
        <f t="shared" si="12"/>
        <v>8</v>
      </c>
      <c r="K22" s="37">
        <v>7</v>
      </c>
      <c r="L22" s="37">
        <v>1</v>
      </c>
      <c r="M22" s="37">
        <v>47</v>
      </c>
      <c r="N22" s="37">
        <v>0</v>
      </c>
      <c r="O22" s="28">
        <f t="shared" si="13"/>
        <v>8</v>
      </c>
      <c r="P22" s="37">
        <v>0</v>
      </c>
      <c r="Q22" s="37">
        <v>0</v>
      </c>
      <c r="R22" s="37">
        <v>0</v>
      </c>
      <c r="S22" s="25">
        <f t="shared" si="14"/>
        <v>55</v>
      </c>
      <c r="T22" s="29">
        <f t="shared" si="2"/>
        <v>0.14545454545454545</v>
      </c>
      <c r="U22" s="15" t="s">
        <v>91</v>
      </c>
      <c r="V22" s="30">
        <f t="shared" si="3"/>
        <v>0</v>
      </c>
      <c r="W22" s="30">
        <f t="shared" si="4"/>
        <v>0</v>
      </c>
      <c r="X22" s="30">
        <f t="shared" si="5"/>
        <v>0</v>
      </c>
      <c r="Y22" s="30">
        <f t="shared" si="6"/>
        <v>0</v>
      </c>
      <c r="Z22" s="30">
        <f t="shared" si="7"/>
        <v>0</v>
      </c>
      <c r="AA22" s="30">
        <f t="shared" si="8"/>
        <v>0</v>
      </c>
      <c r="AC22" s="217"/>
    </row>
    <row r="23" spans="1:29" s="15" customFormat="1" x14ac:dyDescent="0.25">
      <c r="A23" s="31" t="s">
        <v>57</v>
      </c>
      <c r="B23" s="102" t="s">
        <v>92</v>
      </c>
      <c r="C23" s="25">
        <f t="shared" si="9"/>
        <v>85</v>
      </c>
      <c r="D23" s="179">
        <v>67</v>
      </c>
      <c r="E23" s="37">
        <v>18</v>
      </c>
      <c r="F23" s="37"/>
      <c r="G23" s="37"/>
      <c r="H23" s="25">
        <f t="shared" si="10"/>
        <v>85</v>
      </c>
      <c r="I23" s="25">
        <f t="shared" si="11"/>
        <v>32</v>
      </c>
      <c r="J23" s="25">
        <f t="shared" si="12"/>
        <v>5</v>
      </c>
      <c r="K23" s="37">
        <v>5</v>
      </c>
      <c r="L23" s="37"/>
      <c r="M23" s="37">
        <v>26</v>
      </c>
      <c r="N23" s="37">
        <v>1</v>
      </c>
      <c r="O23" s="28">
        <f t="shared" si="13"/>
        <v>52</v>
      </c>
      <c r="P23" s="37">
        <v>1</v>
      </c>
      <c r="Q23" s="37"/>
      <c r="R23" s="37"/>
      <c r="S23" s="25">
        <f t="shared" si="14"/>
        <v>80</v>
      </c>
      <c r="T23" s="29">
        <f t="shared" si="2"/>
        <v>0.15625</v>
      </c>
      <c r="U23" s="15" t="s">
        <v>93</v>
      </c>
      <c r="V23" s="30">
        <f t="shared" si="3"/>
        <v>0</v>
      </c>
      <c r="W23" s="30">
        <f t="shared" si="4"/>
        <v>0</v>
      </c>
      <c r="X23" s="30">
        <f t="shared" si="5"/>
        <v>0</v>
      </c>
      <c r="Y23" s="30">
        <f t="shared" si="6"/>
        <v>0</v>
      </c>
      <c r="Z23" s="30">
        <f t="shared" si="7"/>
        <v>0</v>
      </c>
      <c r="AA23" s="30">
        <f t="shared" si="8"/>
        <v>0</v>
      </c>
      <c r="AC23" s="217"/>
    </row>
    <row r="24" spans="1:29" s="15" customFormat="1" x14ac:dyDescent="0.25">
      <c r="A24" s="31" t="s">
        <v>58</v>
      </c>
      <c r="B24" s="102" t="s">
        <v>94</v>
      </c>
      <c r="C24" s="25">
        <f t="shared" si="9"/>
        <v>101</v>
      </c>
      <c r="D24" s="179">
        <v>65</v>
      </c>
      <c r="E24" s="37">
        <v>36</v>
      </c>
      <c r="F24" s="37"/>
      <c r="G24" s="37"/>
      <c r="H24" s="25">
        <f t="shared" si="10"/>
        <v>101</v>
      </c>
      <c r="I24" s="25">
        <f t="shared" si="11"/>
        <v>80</v>
      </c>
      <c r="J24" s="25">
        <f t="shared" si="12"/>
        <v>45</v>
      </c>
      <c r="K24" s="37">
        <v>45</v>
      </c>
      <c r="L24" s="37"/>
      <c r="M24" s="37">
        <v>35</v>
      </c>
      <c r="N24" s="37"/>
      <c r="O24" s="28">
        <f t="shared" si="13"/>
        <v>21</v>
      </c>
      <c r="P24" s="37"/>
      <c r="Q24" s="37"/>
      <c r="R24" s="37"/>
      <c r="S24" s="25">
        <f t="shared" si="14"/>
        <v>56</v>
      </c>
      <c r="T24" s="29">
        <f t="shared" si="2"/>
        <v>0.5625</v>
      </c>
      <c r="U24" s="15" t="s">
        <v>95</v>
      </c>
      <c r="V24" s="30">
        <f t="shared" si="3"/>
        <v>0</v>
      </c>
      <c r="W24" s="30">
        <f t="shared" si="4"/>
        <v>0</v>
      </c>
      <c r="X24" s="30">
        <f t="shared" si="5"/>
        <v>0</v>
      </c>
      <c r="Y24" s="30">
        <f t="shared" si="6"/>
        <v>0</v>
      </c>
      <c r="Z24" s="30">
        <f t="shared" si="7"/>
        <v>0</v>
      </c>
      <c r="AA24" s="30">
        <f t="shared" si="8"/>
        <v>0</v>
      </c>
      <c r="AC24" s="217"/>
    </row>
    <row r="25" spans="1:29" s="15" customFormat="1" x14ac:dyDescent="0.25">
      <c r="A25" s="31" t="s">
        <v>59</v>
      </c>
      <c r="B25" s="102" t="s">
        <v>96</v>
      </c>
      <c r="C25" s="25">
        <f t="shared" si="9"/>
        <v>16</v>
      </c>
      <c r="D25" s="179"/>
      <c r="E25" s="37">
        <v>16</v>
      </c>
      <c r="F25" s="37"/>
      <c r="G25" s="37"/>
      <c r="H25" s="25">
        <f t="shared" si="10"/>
        <v>16</v>
      </c>
      <c r="I25" s="25">
        <f t="shared" si="11"/>
        <v>16</v>
      </c>
      <c r="J25" s="25">
        <f t="shared" si="12"/>
        <v>13</v>
      </c>
      <c r="K25" s="37">
        <v>13</v>
      </c>
      <c r="L25" s="37"/>
      <c r="M25" s="37">
        <v>3</v>
      </c>
      <c r="N25" s="37"/>
      <c r="O25" s="28">
        <f t="shared" si="13"/>
        <v>0</v>
      </c>
      <c r="P25" s="37"/>
      <c r="Q25" s="37"/>
      <c r="R25" s="37"/>
      <c r="S25" s="25">
        <f t="shared" si="14"/>
        <v>3</v>
      </c>
      <c r="T25" s="29">
        <f t="shared" si="2"/>
        <v>0.8125</v>
      </c>
      <c r="U25" s="15" t="s">
        <v>97</v>
      </c>
      <c r="V25" s="30">
        <f t="shared" si="3"/>
        <v>0</v>
      </c>
      <c r="W25" s="30">
        <f t="shared" si="4"/>
        <v>0</v>
      </c>
      <c r="X25" s="30">
        <f t="shared" si="5"/>
        <v>0</v>
      </c>
      <c r="Y25" s="30">
        <f t="shared" si="6"/>
        <v>0</v>
      </c>
      <c r="Z25" s="30">
        <f t="shared" si="7"/>
        <v>0</v>
      </c>
      <c r="AA25" s="30">
        <f t="shared" si="8"/>
        <v>0</v>
      </c>
      <c r="AC25" s="217"/>
    </row>
    <row r="26" spans="1:29" s="15" customFormat="1" x14ac:dyDescent="0.25">
      <c r="A26" s="31" t="s">
        <v>60</v>
      </c>
      <c r="B26" s="102" t="s">
        <v>98</v>
      </c>
      <c r="C26" s="25">
        <f t="shared" si="9"/>
        <v>11</v>
      </c>
      <c r="D26" s="179"/>
      <c r="E26" s="37">
        <v>11</v>
      </c>
      <c r="F26" s="37"/>
      <c r="G26" s="37"/>
      <c r="H26" s="25">
        <f t="shared" si="10"/>
        <v>11</v>
      </c>
      <c r="I26" s="25">
        <f t="shared" si="11"/>
        <v>11</v>
      </c>
      <c r="J26" s="25">
        <f t="shared" si="12"/>
        <v>6</v>
      </c>
      <c r="K26" s="37">
        <v>6</v>
      </c>
      <c r="L26" s="37"/>
      <c r="M26" s="37">
        <v>5</v>
      </c>
      <c r="N26" s="37"/>
      <c r="O26" s="28">
        <f t="shared" si="13"/>
        <v>0</v>
      </c>
      <c r="P26" s="37"/>
      <c r="Q26" s="37"/>
      <c r="R26" s="37"/>
      <c r="S26" s="25">
        <f t="shared" si="14"/>
        <v>5</v>
      </c>
      <c r="T26" s="29">
        <f t="shared" si="2"/>
        <v>0.54545454545454541</v>
      </c>
      <c r="U26" s="15" t="s">
        <v>99</v>
      </c>
      <c r="V26" s="30">
        <f t="shared" si="3"/>
        <v>0</v>
      </c>
      <c r="W26" s="30">
        <f t="shared" si="4"/>
        <v>0</v>
      </c>
      <c r="X26" s="30">
        <f t="shared" si="5"/>
        <v>0</v>
      </c>
      <c r="Y26" s="30">
        <f t="shared" si="6"/>
        <v>0</v>
      </c>
      <c r="Z26" s="30">
        <f t="shared" si="7"/>
        <v>0</v>
      </c>
      <c r="AA26" s="30">
        <f t="shared" si="8"/>
        <v>0</v>
      </c>
      <c r="AC26" s="217"/>
    </row>
    <row r="27" spans="1:29" s="15" customFormat="1" x14ac:dyDescent="0.25">
      <c r="A27" s="31" t="s">
        <v>61</v>
      </c>
      <c r="B27" s="102" t="s">
        <v>100</v>
      </c>
      <c r="C27" s="25">
        <f t="shared" si="9"/>
        <v>21</v>
      </c>
      <c r="D27" s="179"/>
      <c r="E27" s="37">
        <v>21</v>
      </c>
      <c r="F27" s="37"/>
      <c r="G27" s="37"/>
      <c r="H27" s="25">
        <f t="shared" si="10"/>
        <v>21</v>
      </c>
      <c r="I27" s="25">
        <f t="shared" si="11"/>
        <v>21</v>
      </c>
      <c r="J27" s="25">
        <f t="shared" si="12"/>
        <v>10</v>
      </c>
      <c r="K27" s="37">
        <v>10</v>
      </c>
      <c r="L27" s="37"/>
      <c r="M27" s="37">
        <v>11</v>
      </c>
      <c r="N27" s="37"/>
      <c r="O27" s="28">
        <f t="shared" si="13"/>
        <v>0</v>
      </c>
      <c r="P27" s="37"/>
      <c r="Q27" s="37"/>
      <c r="R27" s="37"/>
      <c r="S27" s="25">
        <f t="shared" si="14"/>
        <v>11</v>
      </c>
      <c r="T27" s="29">
        <f t="shared" si="2"/>
        <v>0.47619047619047616</v>
      </c>
      <c r="U27" s="15" t="s">
        <v>101</v>
      </c>
      <c r="V27" s="30">
        <f t="shared" si="3"/>
        <v>0</v>
      </c>
      <c r="W27" s="30">
        <f t="shared" si="4"/>
        <v>0</v>
      </c>
      <c r="X27" s="30">
        <f t="shared" si="5"/>
        <v>0</v>
      </c>
      <c r="Y27" s="30">
        <f t="shared" si="6"/>
        <v>0</v>
      </c>
      <c r="Z27" s="30">
        <f t="shared" si="7"/>
        <v>0</v>
      </c>
      <c r="AA27" s="30">
        <f t="shared" si="8"/>
        <v>0</v>
      </c>
      <c r="AC27" s="217"/>
    </row>
    <row r="28" spans="1:29" s="15" customFormat="1" x14ac:dyDescent="0.25">
      <c r="A28" s="31" t="s">
        <v>62</v>
      </c>
      <c r="B28" s="102" t="s">
        <v>103</v>
      </c>
      <c r="C28" s="25">
        <f t="shared" si="9"/>
        <v>29</v>
      </c>
      <c r="D28" s="179"/>
      <c r="E28" s="37">
        <v>29</v>
      </c>
      <c r="F28" s="37"/>
      <c r="G28" s="37"/>
      <c r="H28" s="25">
        <f t="shared" si="10"/>
        <v>29</v>
      </c>
      <c r="I28" s="25">
        <f t="shared" si="11"/>
        <v>29</v>
      </c>
      <c r="J28" s="25">
        <f t="shared" si="12"/>
        <v>17</v>
      </c>
      <c r="K28" s="37">
        <v>17</v>
      </c>
      <c r="L28" s="37"/>
      <c r="M28" s="37">
        <v>12</v>
      </c>
      <c r="N28" s="37"/>
      <c r="O28" s="28">
        <f t="shared" si="13"/>
        <v>0</v>
      </c>
      <c r="P28" s="37"/>
      <c r="Q28" s="37"/>
      <c r="R28" s="37"/>
      <c r="S28" s="25">
        <f t="shared" si="14"/>
        <v>12</v>
      </c>
      <c r="T28" s="29">
        <f t="shared" si="2"/>
        <v>0.58620689655172409</v>
      </c>
      <c r="U28" s="15" t="s">
        <v>104</v>
      </c>
      <c r="V28" s="30">
        <f t="shared" si="3"/>
        <v>0</v>
      </c>
      <c r="W28" s="30">
        <f t="shared" si="4"/>
        <v>0</v>
      </c>
      <c r="X28" s="30">
        <f t="shared" si="5"/>
        <v>0</v>
      </c>
      <c r="Y28" s="30">
        <f t="shared" si="6"/>
        <v>0</v>
      </c>
      <c r="Z28" s="30">
        <f t="shared" si="7"/>
        <v>0</v>
      </c>
      <c r="AA28" s="30">
        <f t="shared" si="8"/>
        <v>0</v>
      </c>
      <c r="AC28" s="217"/>
    </row>
    <row r="29" spans="1:29" s="35" customFormat="1" x14ac:dyDescent="0.25">
      <c r="A29" s="28" t="s">
        <v>107</v>
      </c>
      <c r="B29" s="33" t="s">
        <v>108</v>
      </c>
      <c r="C29" s="25">
        <f t="shared" si="9"/>
        <v>11747</v>
      </c>
      <c r="D29" s="34">
        <f>D30+D37+D41+D48+D54+D62+D70+D78+D84+D91+D97</f>
        <v>5765</v>
      </c>
      <c r="E29" s="34">
        <f>E30+E37+E41+E48+E54+E62+E70+E78+E84+E91+E97</f>
        <v>5982</v>
      </c>
      <c r="F29" s="34">
        <f>F30+F37+F41+F48+F54+F62+F70+F78+F84+F91+F97</f>
        <v>23</v>
      </c>
      <c r="G29" s="34">
        <f>G30+G37+G41+G48+G54+G62+G70+G78+G84+G91+G97</f>
        <v>10</v>
      </c>
      <c r="H29" s="25">
        <f t="shared" ref="H29:H92" si="15">C29-F29-G29</f>
        <v>11714</v>
      </c>
      <c r="I29" s="25">
        <f t="shared" ref="I29:I92" si="16">J29+M29+N29</f>
        <v>9203</v>
      </c>
      <c r="J29" s="25">
        <f t="shared" ref="J29:J92" si="17">K29+L29</f>
        <v>4843</v>
      </c>
      <c r="K29" s="34">
        <f>K30+K37+K41+K48+K54+K62+K70+K78+K84+K91+K97</f>
        <v>4808</v>
      </c>
      <c r="L29" s="34">
        <f>L30+L37+L41+L48+L54+L62+L70+L78+L84+L91+L97</f>
        <v>35</v>
      </c>
      <c r="M29" s="34">
        <f>M30+M37+M41+M48+M54+M62+M70+M78+M84+M91+M97</f>
        <v>4353</v>
      </c>
      <c r="N29" s="34">
        <f>N30+N37+N41+N48+N54+N62+N70+N78+N84+N91+N97</f>
        <v>7</v>
      </c>
      <c r="O29" s="28">
        <f t="shared" si="13"/>
        <v>2375</v>
      </c>
      <c r="P29" s="34">
        <f>P30+P37+P41+P48+P54+P62+P70+P78+P84+P91+P97</f>
        <v>62</v>
      </c>
      <c r="Q29" s="34">
        <f>Q30+Q37+Q41+Q48+Q54+Q62+Q70+Q78+Q84+Q91+Q97</f>
        <v>14</v>
      </c>
      <c r="R29" s="34">
        <f>R30+R37+R41+R48+R54+R62+R70+R78+R84+R91+R97</f>
        <v>60</v>
      </c>
      <c r="S29" s="25">
        <f t="shared" si="14"/>
        <v>6871</v>
      </c>
      <c r="T29" s="19">
        <f t="shared" si="2"/>
        <v>0.52624144300771492</v>
      </c>
      <c r="V29" s="36">
        <f t="shared" si="3"/>
        <v>0</v>
      </c>
      <c r="W29" s="36">
        <f t="shared" si="4"/>
        <v>0</v>
      </c>
      <c r="X29" s="36">
        <f t="shared" si="5"/>
        <v>0</v>
      </c>
      <c r="Y29" s="36">
        <f t="shared" si="6"/>
        <v>0</v>
      </c>
      <c r="Z29" s="36">
        <f t="shared" si="7"/>
        <v>0</v>
      </c>
      <c r="AA29" s="36">
        <f t="shared" si="8"/>
        <v>0</v>
      </c>
      <c r="AC29" s="217"/>
    </row>
    <row r="30" spans="1:29" s="35" customFormat="1" x14ac:dyDescent="0.25">
      <c r="A30" s="28" t="s">
        <v>45</v>
      </c>
      <c r="B30" s="33" t="s">
        <v>109</v>
      </c>
      <c r="C30" s="25">
        <f t="shared" si="9"/>
        <v>1006</v>
      </c>
      <c r="D30" s="34">
        <f t="shared" ref="D30:R30" si="18">SUM(D31:D36)</f>
        <v>557</v>
      </c>
      <c r="E30" s="34">
        <f t="shared" si="18"/>
        <v>449</v>
      </c>
      <c r="F30" s="34">
        <f t="shared" si="18"/>
        <v>1</v>
      </c>
      <c r="G30" s="34">
        <f t="shared" si="18"/>
        <v>0</v>
      </c>
      <c r="H30" s="25">
        <f t="shared" si="15"/>
        <v>1005</v>
      </c>
      <c r="I30" s="25">
        <f t="shared" si="16"/>
        <v>799</v>
      </c>
      <c r="J30" s="25">
        <f t="shared" si="17"/>
        <v>349</v>
      </c>
      <c r="K30" s="34">
        <f t="shared" si="18"/>
        <v>346</v>
      </c>
      <c r="L30" s="34">
        <f t="shared" si="18"/>
        <v>3</v>
      </c>
      <c r="M30" s="34">
        <f t="shared" si="18"/>
        <v>449</v>
      </c>
      <c r="N30" s="34">
        <f t="shared" si="18"/>
        <v>1</v>
      </c>
      <c r="O30" s="28">
        <f t="shared" si="13"/>
        <v>169</v>
      </c>
      <c r="P30" s="34">
        <f t="shared" si="18"/>
        <v>3</v>
      </c>
      <c r="Q30" s="34">
        <f t="shared" si="18"/>
        <v>8</v>
      </c>
      <c r="R30" s="34">
        <f t="shared" si="18"/>
        <v>26</v>
      </c>
      <c r="S30" s="25">
        <f t="shared" si="14"/>
        <v>656</v>
      </c>
      <c r="T30" s="19">
        <f t="shared" si="2"/>
        <v>0.43679599499374216</v>
      </c>
      <c r="V30" s="36">
        <f t="shared" si="3"/>
        <v>0</v>
      </c>
      <c r="W30" s="36">
        <f t="shared" si="4"/>
        <v>0</v>
      </c>
      <c r="X30" s="36">
        <f t="shared" si="5"/>
        <v>0</v>
      </c>
      <c r="Y30" s="36">
        <f t="shared" si="6"/>
        <v>0</v>
      </c>
      <c r="Z30" s="36">
        <f t="shared" si="7"/>
        <v>0</v>
      </c>
      <c r="AA30" s="36">
        <f t="shared" si="8"/>
        <v>0</v>
      </c>
      <c r="AC30" s="217"/>
    </row>
    <row r="31" spans="1:29" s="15" customFormat="1" x14ac:dyDescent="0.25">
      <c r="A31" s="37">
        <v>1</v>
      </c>
      <c r="B31" s="152" t="s">
        <v>110</v>
      </c>
      <c r="C31" s="25">
        <f t="shared" si="9"/>
        <v>223</v>
      </c>
      <c r="D31" s="26">
        <v>142</v>
      </c>
      <c r="E31" s="27">
        <v>81</v>
      </c>
      <c r="F31" s="27"/>
      <c r="G31" s="27"/>
      <c r="H31" s="25">
        <f t="shared" si="15"/>
        <v>223</v>
      </c>
      <c r="I31" s="25">
        <f t="shared" si="16"/>
        <v>180</v>
      </c>
      <c r="J31" s="25">
        <f t="shared" si="17"/>
        <v>60</v>
      </c>
      <c r="K31" s="27">
        <v>60</v>
      </c>
      <c r="L31" s="27">
        <v>0</v>
      </c>
      <c r="M31" s="27">
        <v>120</v>
      </c>
      <c r="N31" s="27"/>
      <c r="O31" s="28">
        <f t="shared" si="13"/>
        <v>31</v>
      </c>
      <c r="P31" s="27">
        <v>0</v>
      </c>
      <c r="Q31" s="27"/>
      <c r="R31" s="27">
        <v>12</v>
      </c>
      <c r="S31" s="25">
        <f t="shared" si="14"/>
        <v>163</v>
      </c>
      <c r="T31" s="29">
        <f t="shared" si="2"/>
        <v>0.33333333333333331</v>
      </c>
      <c r="U31" s="15" t="s">
        <v>111</v>
      </c>
      <c r="V31" s="30">
        <f t="shared" si="3"/>
        <v>0</v>
      </c>
      <c r="W31" s="30">
        <f t="shared" si="4"/>
        <v>0</v>
      </c>
      <c r="X31" s="30">
        <f t="shared" si="5"/>
        <v>0</v>
      </c>
      <c r="Y31" s="30">
        <f t="shared" si="6"/>
        <v>0</v>
      </c>
      <c r="Z31" s="30">
        <f t="shared" si="7"/>
        <v>0</v>
      </c>
      <c r="AA31" s="30">
        <f t="shared" si="8"/>
        <v>0</v>
      </c>
      <c r="AC31" s="217"/>
    </row>
    <row r="32" spans="1:29" s="15" customFormat="1" x14ac:dyDescent="0.25">
      <c r="A32" s="37">
        <v>2</v>
      </c>
      <c r="B32" s="152" t="s">
        <v>105</v>
      </c>
      <c r="C32" s="25">
        <f t="shared" si="9"/>
        <v>153</v>
      </c>
      <c r="D32" s="27">
        <v>97</v>
      </c>
      <c r="E32" s="27">
        <v>56</v>
      </c>
      <c r="F32" s="27">
        <v>0</v>
      </c>
      <c r="G32" s="27"/>
      <c r="H32" s="25">
        <f t="shared" si="15"/>
        <v>153</v>
      </c>
      <c r="I32" s="25">
        <f t="shared" si="16"/>
        <v>130</v>
      </c>
      <c r="J32" s="25">
        <f t="shared" si="17"/>
        <v>55</v>
      </c>
      <c r="K32" s="27">
        <v>55</v>
      </c>
      <c r="L32" s="27"/>
      <c r="M32" s="27">
        <v>74</v>
      </c>
      <c r="N32" s="27">
        <v>1</v>
      </c>
      <c r="O32" s="28">
        <f t="shared" si="13"/>
        <v>22</v>
      </c>
      <c r="P32" s="27">
        <v>1</v>
      </c>
      <c r="Q32" s="27"/>
      <c r="R32" s="27"/>
      <c r="S32" s="25">
        <f t="shared" si="14"/>
        <v>98</v>
      </c>
      <c r="T32" s="29">
        <f t="shared" si="2"/>
        <v>0.42307692307692307</v>
      </c>
      <c r="U32" s="15" t="s">
        <v>112</v>
      </c>
      <c r="V32" s="30">
        <f t="shared" si="3"/>
        <v>0</v>
      </c>
      <c r="W32" s="30">
        <f t="shared" si="4"/>
        <v>0</v>
      </c>
      <c r="X32" s="30">
        <f t="shared" si="5"/>
        <v>0</v>
      </c>
      <c r="Y32" s="30">
        <f t="shared" si="6"/>
        <v>0</v>
      </c>
      <c r="Z32" s="30">
        <f t="shared" si="7"/>
        <v>0</v>
      </c>
      <c r="AA32" s="30">
        <f t="shared" si="8"/>
        <v>0</v>
      </c>
      <c r="AC32" s="217"/>
    </row>
    <row r="33" spans="1:29" s="15" customFormat="1" x14ac:dyDescent="0.25">
      <c r="A33" s="37">
        <v>3</v>
      </c>
      <c r="B33" s="152" t="s">
        <v>113</v>
      </c>
      <c r="C33" s="25">
        <f t="shared" si="9"/>
        <v>117</v>
      </c>
      <c r="D33" s="27">
        <v>29</v>
      </c>
      <c r="E33" s="27">
        <v>88</v>
      </c>
      <c r="F33" s="27">
        <v>1</v>
      </c>
      <c r="G33" s="27"/>
      <c r="H33" s="25">
        <f t="shared" si="15"/>
        <v>116</v>
      </c>
      <c r="I33" s="25">
        <f t="shared" si="16"/>
        <v>101</v>
      </c>
      <c r="J33" s="25">
        <f t="shared" si="17"/>
        <v>65</v>
      </c>
      <c r="K33" s="27">
        <v>63</v>
      </c>
      <c r="L33" s="27">
        <v>2</v>
      </c>
      <c r="M33" s="27">
        <v>36</v>
      </c>
      <c r="N33" s="27"/>
      <c r="O33" s="28">
        <f t="shared" si="13"/>
        <v>9</v>
      </c>
      <c r="P33" s="27"/>
      <c r="Q33" s="27">
        <v>0</v>
      </c>
      <c r="R33" s="27">
        <v>6</v>
      </c>
      <c r="S33" s="25">
        <f t="shared" si="14"/>
        <v>51</v>
      </c>
      <c r="T33" s="29">
        <f t="shared" si="2"/>
        <v>0.64356435643564358</v>
      </c>
      <c r="U33" s="15" t="s">
        <v>114</v>
      </c>
      <c r="V33" s="30">
        <f t="shared" si="3"/>
        <v>0</v>
      </c>
      <c r="W33" s="30">
        <f t="shared" si="4"/>
        <v>0</v>
      </c>
      <c r="X33" s="30">
        <f t="shared" si="5"/>
        <v>0</v>
      </c>
      <c r="Y33" s="30">
        <f t="shared" si="6"/>
        <v>0</v>
      </c>
      <c r="Z33" s="30">
        <f t="shared" si="7"/>
        <v>0</v>
      </c>
      <c r="AA33" s="30">
        <f t="shared" si="8"/>
        <v>0</v>
      </c>
      <c r="AC33" s="217"/>
    </row>
    <row r="34" spans="1:29" s="15" customFormat="1" x14ac:dyDescent="0.25">
      <c r="A34" s="37">
        <v>4</v>
      </c>
      <c r="B34" s="152" t="s">
        <v>115</v>
      </c>
      <c r="C34" s="25">
        <f t="shared" si="9"/>
        <v>207</v>
      </c>
      <c r="D34" s="27">
        <v>122</v>
      </c>
      <c r="E34" s="27">
        <v>85</v>
      </c>
      <c r="F34" s="27"/>
      <c r="G34" s="27"/>
      <c r="H34" s="25">
        <f t="shared" si="15"/>
        <v>207</v>
      </c>
      <c r="I34" s="25">
        <f t="shared" si="16"/>
        <v>156</v>
      </c>
      <c r="J34" s="25">
        <f t="shared" si="17"/>
        <v>62</v>
      </c>
      <c r="K34" s="27">
        <v>61</v>
      </c>
      <c r="L34" s="27">
        <v>1</v>
      </c>
      <c r="M34" s="27">
        <v>94</v>
      </c>
      <c r="N34" s="27"/>
      <c r="O34" s="28">
        <f t="shared" si="13"/>
        <v>38</v>
      </c>
      <c r="P34" s="27"/>
      <c r="Q34" s="27">
        <v>8</v>
      </c>
      <c r="R34" s="27">
        <v>5</v>
      </c>
      <c r="S34" s="25">
        <f t="shared" si="14"/>
        <v>145</v>
      </c>
      <c r="T34" s="29">
        <f t="shared" si="2"/>
        <v>0.39743589743589741</v>
      </c>
      <c r="U34" s="15" t="s">
        <v>116</v>
      </c>
      <c r="V34" s="30">
        <f t="shared" si="3"/>
        <v>0</v>
      </c>
      <c r="W34" s="30">
        <f t="shared" si="4"/>
        <v>0</v>
      </c>
      <c r="X34" s="30">
        <f t="shared" si="5"/>
        <v>0</v>
      </c>
      <c r="Y34" s="30">
        <f t="shared" si="6"/>
        <v>0</v>
      </c>
      <c r="Z34" s="30">
        <f t="shared" si="7"/>
        <v>0</v>
      </c>
      <c r="AA34" s="30">
        <f t="shared" si="8"/>
        <v>0</v>
      </c>
      <c r="AC34" s="217"/>
    </row>
    <row r="35" spans="1:29" s="15" customFormat="1" x14ac:dyDescent="0.25">
      <c r="A35" s="37">
        <v>5</v>
      </c>
      <c r="B35" s="152" t="s">
        <v>117</v>
      </c>
      <c r="C35" s="25">
        <f t="shared" si="9"/>
        <v>177</v>
      </c>
      <c r="D35" s="27">
        <v>104</v>
      </c>
      <c r="E35" s="27">
        <v>73</v>
      </c>
      <c r="F35" s="27"/>
      <c r="G35" s="27"/>
      <c r="H35" s="25">
        <f t="shared" si="15"/>
        <v>177</v>
      </c>
      <c r="I35" s="25">
        <f t="shared" si="16"/>
        <v>127</v>
      </c>
      <c r="J35" s="25">
        <f t="shared" si="17"/>
        <v>56</v>
      </c>
      <c r="K35" s="27">
        <v>56</v>
      </c>
      <c r="L35" s="27"/>
      <c r="M35" s="27">
        <v>71</v>
      </c>
      <c r="N35" s="27"/>
      <c r="O35" s="28">
        <f t="shared" si="13"/>
        <v>48</v>
      </c>
      <c r="P35" s="27">
        <v>1</v>
      </c>
      <c r="Q35" s="27"/>
      <c r="R35" s="27">
        <v>1</v>
      </c>
      <c r="S35" s="25">
        <f t="shared" si="14"/>
        <v>121</v>
      </c>
      <c r="T35" s="29">
        <f t="shared" si="2"/>
        <v>0.44094488188976377</v>
      </c>
      <c r="U35" s="15" t="s">
        <v>118</v>
      </c>
      <c r="V35" s="30">
        <f t="shared" si="3"/>
        <v>0</v>
      </c>
      <c r="W35" s="30">
        <f t="shared" si="4"/>
        <v>0</v>
      </c>
      <c r="X35" s="30">
        <f t="shared" si="5"/>
        <v>0</v>
      </c>
      <c r="Y35" s="30">
        <f t="shared" si="6"/>
        <v>0</v>
      </c>
      <c r="Z35" s="30">
        <f t="shared" si="7"/>
        <v>0</v>
      </c>
      <c r="AA35" s="30">
        <f t="shared" si="8"/>
        <v>0</v>
      </c>
      <c r="AC35" s="217"/>
    </row>
    <row r="36" spans="1:29" s="15" customFormat="1" x14ac:dyDescent="0.25">
      <c r="A36" s="37">
        <v>6</v>
      </c>
      <c r="B36" s="152" t="s">
        <v>119</v>
      </c>
      <c r="C36" s="25">
        <f t="shared" si="9"/>
        <v>129</v>
      </c>
      <c r="D36" s="27">
        <v>63</v>
      </c>
      <c r="E36" s="27">
        <v>66</v>
      </c>
      <c r="F36" s="27"/>
      <c r="G36" s="27"/>
      <c r="H36" s="25">
        <f t="shared" si="15"/>
        <v>129</v>
      </c>
      <c r="I36" s="25">
        <f t="shared" si="16"/>
        <v>105</v>
      </c>
      <c r="J36" s="25">
        <f t="shared" si="17"/>
        <v>51</v>
      </c>
      <c r="K36" s="27">
        <v>51</v>
      </c>
      <c r="L36" s="27"/>
      <c r="M36" s="27">
        <v>54</v>
      </c>
      <c r="N36" s="27"/>
      <c r="O36" s="28">
        <f t="shared" si="13"/>
        <v>21</v>
      </c>
      <c r="P36" s="27">
        <v>1</v>
      </c>
      <c r="Q36" s="27"/>
      <c r="R36" s="27">
        <v>2</v>
      </c>
      <c r="S36" s="25">
        <f t="shared" si="14"/>
        <v>78</v>
      </c>
      <c r="T36" s="29">
        <f t="shared" si="2"/>
        <v>0.48571428571428571</v>
      </c>
      <c r="U36" s="15" t="s">
        <v>120</v>
      </c>
      <c r="V36" s="30">
        <f t="shared" si="3"/>
        <v>0</v>
      </c>
      <c r="W36" s="30">
        <f t="shared" si="4"/>
        <v>0</v>
      </c>
      <c r="X36" s="30">
        <f t="shared" si="5"/>
        <v>0</v>
      </c>
      <c r="Y36" s="30">
        <f t="shared" si="6"/>
        <v>0</v>
      </c>
      <c r="Z36" s="30">
        <f t="shared" si="7"/>
        <v>0</v>
      </c>
      <c r="AA36" s="30">
        <f t="shared" si="8"/>
        <v>0</v>
      </c>
      <c r="AC36" s="217"/>
    </row>
    <row r="37" spans="1:29" s="35" customFormat="1" x14ac:dyDescent="0.25">
      <c r="A37" s="28" t="s">
        <v>46</v>
      </c>
      <c r="B37" s="33" t="s">
        <v>121</v>
      </c>
      <c r="C37" s="25">
        <f t="shared" si="9"/>
        <v>727</v>
      </c>
      <c r="D37" s="34">
        <f t="shared" ref="D37:R37" si="19">SUM(D38:D40)</f>
        <v>440</v>
      </c>
      <c r="E37" s="34">
        <f t="shared" si="19"/>
        <v>287</v>
      </c>
      <c r="F37" s="34">
        <f t="shared" si="19"/>
        <v>0</v>
      </c>
      <c r="G37" s="34">
        <f t="shared" si="19"/>
        <v>0</v>
      </c>
      <c r="H37" s="25">
        <f t="shared" si="15"/>
        <v>727</v>
      </c>
      <c r="I37" s="25">
        <f t="shared" si="16"/>
        <v>556</v>
      </c>
      <c r="J37" s="25">
        <f t="shared" si="17"/>
        <v>256</v>
      </c>
      <c r="K37" s="34">
        <f t="shared" si="19"/>
        <v>251</v>
      </c>
      <c r="L37" s="34">
        <f t="shared" si="19"/>
        <v>5</v>
      </c>
      <c r="M37" s="34">
        <f t="shared" si="19"/>
        <v>300</v>
      </c>
      <c r="N37" s="34">
        <f t="shared" si="19"/>
        <v>0</v>
      </c>
      <c r="O37" s="28">
        <f t="shared" si="13"/>
        <v>171</v>
      </c>
      <c r="P37" s="34">
        <f t="shared" si="19"/>
        <v>0</v>
      </c>
      <c r="Q37" s="34">
        <f t="shared" si="19"/>
        <v>0</v>
      </c>
      <c r="R37" s="34">
        <f t="shared" si="19"/>
        <v>0</v>
      </c>
      <c r="S37" s="25">
        <f t="shared" si="14"/>
        <v>471</v>
      </c>
      <c r="T37" s="19">
        <f t="shared" si="2"/>
        <v>0.46043165467625902</v>
      </c>
      <c r="V37" s="36">
        <f t="shared" si="3"/>
        <v>0</v>
      </c>
      <c r="W37" s="36">
        <f t="shared" si="4"/>
        <v>0</v>
      </c>
      <c r="X37" s="36">
        <f t="shared" si="5"/>
        <v>0</v>
      </c>
      <c r="Y37" s="36">
        <f t="shared" si="6"/>
        <v>0</v>
      </c>
      <c r="Z37" s="36">
        <f t="shared" si="7"/>
        <v>0</v>
      </c>
      <c r="AA37" s="36">
        <f t="shared" si="8"/>
        <v>0</v>
      </c>
      <c r="AC37" s="217"/>
    </row>
    <row r="38" spans="1:29" s="15" customFormat="1" x14ac:dyDescent="0.25">
      <c r="A38" s="37" t="s">
        <v>122</v>
      </c>
      <c r="B38" s="39" t="s">
        <v>123</v>
      </c>
      <c r="C38" s="25">
        <f t="shared" si="9"/>
        <v>208</v>
      </c>
      <c r="D38" s="188">
        <v>97</v>
      </c>
      <c r="E38" s="188">
        <v>111</v>
      </c>
      <c r="F38" s="188">
        <v>0</v>
      </c>
      <c r="G38" s="188"/>
      <c r="H38" s="25">
        <f t="shared" si="15"/>
        <v>208</v>
      </c>
      <c r="I38" s="25">
        <f t="shared" si="16"/>
        <v>166</v>
      </c>
      <c r="J38" s="25">
        <f t="shared" si="17"/>
        <v>93</v>
      </c>
      <c r="K38" s="188">
        <v>92</v>
      </c>
      <c r="L38" s="188">
        <v>1</v>
      </c>
      <c r="M38" s="188">
        <v>73</v>
      </c>
      <c r="N38" s="188">
        <v>0</v>
      </c>
      <c r="O38" s="28">
        <f t="shared" si="13"/>
        <v>42</v>
      </c>
      <c r="P38" s="188">
        <v>0</v>
      </c>
      <c r="Q38" s="188">
        <v>0</v>
      </c>
      <c r="R38" s="188">
        <v>0</v>
      </c>
      <c r="S38" s="25">
        <f t="shared" si="14"/>
        <v>115</v>
      </c>
      <c r="T38" s="29">
        <f t="shared" si="2"/>
        <v>0.56024096385542166</v>
      </c>
      <c r="U38" s="15" t="s">
        <v>124</v>
      </c>
      <c r="V38" s="30">
        <f t="shared" si="3"/>
        <v>0</v>
      </c>
      <c r="W38" s="30">
        <f t="shared" si="4"/>
        <v>0</v>
      </c>
      <c r="X38" s="30">
        <f t="shared" si="5"/>
        <v>0</v>
      </c>
      <c r="Y38" s="30">
        <f t="shared" si="6"/>
        <v>0</v>
      </c>
      <c r="Z38" s="30">
        <f t="shared" si="7"/>
        <v>0</v>
      </c>
      <c r="AA38" s="30">
        <f t="shared" si="8"/>
        <v>0</v>
      </c>
      <c r="AC38" s="217"/>
    </row>
    <row r="39" spans="1:29" s="15" customFormat="1" x14ac:dyDescent="0.25">
      <c r="A39" s="37" t="s">
        <v>125</v>
      </c>
      <c r="B39" s="39" t="s">
        <v>126</v>
      </c>
      <c r="C39" s="25">
        <f t="shared" si="9"/>
        <v>290</v>
      </c>
      <c r="D39" s="188">
        <v>188</v>
      </c>
      <c r="E39" s="188">
        <v>102</v>
      </c>
      <c r="F39" s="188">
        <v>0</v>
      </c>
      <c r="G39" s="188"/>
      <c r="H39" s="25">
        <f t="shared" si="15"/>
        <v>290</v>
      </c>
      <c r="I39" s="25">
        <f t="shared" si="16"/>
        <v>213</v>
      </c>
      <c r="J39" s="25">
        <f t="shared" si="17"/>
        <v>102</v>
      </c>
      <c r="K39" s="188">
        <v>101</v>
      </c>
      <c r="L39" s="188">
        <v>1</v>
      </c>
      <c r="M39" s="188">
        <v>111</v>
      </c>
      <c r="N39" s="188"/>
      <c r="O39" s="28">
        <f t="shared" si="13"/>
        <v>77</v>
      </c>
      <c r="P39" s="188"/>
      <c r="Q39" s="188"/>
      <c r="R39" s="188"/>
      <c r="S39" s="25">
        <f t="shared" si="14"/>
        <v>188</v>
      </c>
      <c r="T39" s="29">
        <f t="shared" si="2"/>
        <v>0.47887323943661969</v>
      </c>
      <c r="U39" s="15" t="s">
        <v>127</v>
      </c>
      <c r="V39" s="30">
        <f t="shared" si="3"/>
        <v>0</v>
      </c>
      <c r="W39" s="30">
        <f t="shared" si="4"/>
        <v>0</v>
      </c>
      <c r="X39" s="30">
        <f t="shared" si="5"/>
        <v>0</v>
      </c>
      <c r="Y39" s="30">
        <f t="shared" si="6"/>
        <v>0</v>
      </c>
      <c r="Z39" s="30">
        <f t="shared" si="7"/>
        <v>0</v>
      </c>
      <c r="AA39" s="30">
        <f t="shared" si="8"/>
        <v>0</v>
      </c>
      <c r="AC39" s="217"/>
    </row>
    <row r="40" spans="1:29" s="15" customFormat="1" x14ac:dyDescent="0.25">
      <c r="A40" s="37" t="s">
        <v>128</v>
      </c>
      <c r="B40" s="39" t="s">
        <v>129</v>
      </c>
      <c r="C40" s="25">
        <f t="shared" si="9"/>
        <v>229</v>
      </c>
      <c r="D40" s="188">
        <v>155</v>
      </c>
      <c r="E40" s="188">
        <v>74</v>
      </c>
      <c r="F40" s="188"/>
      <c r="G40" s="188"/>
      <c r="H40" s="25">
        <f t="shared" si="15"/>
        <v>229</v>
      </c>
      <c r="I40" s="25">
        <f t="shared" si="16"/>
        <v>177</v>
      </c>
      <c r="J40" s="25">
        <f t="shared" si="17"/>
        <v>61</v>
      </c>
      <c r="K40" s="188">
        <v>58</v>
      </c>
      <c r="L40" s="188">
        <v>3</v>
      </c>
      <c r="M40" s="188">
        <v>116</v>
      </c>
      <c r="N40" s="188">
        <v>0</v>
      </c>
      <c r="O40" s="28">
        <f t="shared" si="13"/>
        <v>52</v>
      </c>
      <c r="P40" s="188">
        <v>0</v>
      </c>
      <c r="Q40" s="188">
        <v>0</v>
      </c>
      <c r="R40" s="188">
        <v>0</v>
      </c>
      <c r="S40" s="25">
        <f t="shared" si="14"/>
        <v>168</v>
      </c>
      <c r="T40" s="29">
        <f t="shared" si="2"/>
        <v>0.34463276836158191</v>
      </c>
      <c r="U40" s="15" t="s">
        <v>130</v>
      </c>
      <c r="V40" s="30">
        <f t="shared" si="3"/>
        <v>0</v>
      </c>
      <c r="W40" s="30">
        <f t="shared" si="4"/>
        <v>0</v>
      </c>
      <c r="X40" s="30">
        <f t="shared" si="5"/>
        <v>0</v>
      </c>
      <c r="Y40" s="30">
        <f t="shared" si="6"/>
        <v>0</v>
      </c>
      <c r="Z40" s="30">
        <f t="shared" si="7"/>
        <v>0</v>
      </c>
      <c r="AA40" s="30">
        <f t="shared" si="8"/>
        <v>0</v>
      </c>
      <c r="AC40" s="217"/>
    </row>
    <row r="41" spans="1:29" s="35" customFormat="1" x14ac:dyDescent="0.25">
      <c r="A41" s="28" t="s">
        <v>47</v>
      </c>
      <c r="B41" s="33" t="s">
        <v>131</v>
      </c>
      <c r="C41" s="25">
        <f t="shared" si="9"/>
        <v>1351</v>
      </c>
      <c r="D41" s="34">
        <f>SUM(D42:D47)</f>
        <v>935</v>
      </c>
      <c r="E41" s="34">
        <f>SUM(E42:E47)</f>
        <v>416</v>
      </c>
      <c r="F41" s="34">
        <f>SUM(F42:F47)</f>
        <v>4</v>
      </c>
      <c r="G41" s="34">
        <f>SUM(G42:G47)</f>
        <v>0</v>
      </c>
      <c r="H41" s="25">
        <f t="shared" si="15"/>
        <v>1347</v>
      </c>
      <c r="I41" s="25">
        <f t="shared" si="16"/>
        <v>898</v>
      </c>
      <c r="J41" s="25">
        <f t="shared" si="17"/>
        <v>341</v>
      </c>
      <c r="K41" s="34">
        <f>SUM(K42:K47)</f>
        <v>340</v>
      </c>
      <c r="L41" s="34">
        <f>SUM(L42:L47)</f>
        <v>1</v>
      </c>
      <c r="M41" s="34">
        <f>SUM(M42:M47)</f>
        <v>557</v>
      </c>
      <c r="N41" s="34">
        <f>SUM(N42:N47)</f>
        <v>0</v>
      </c>
      <c r="O41" s="28">
        <f t="shared" si="13"/>
        <v>449</v>
      </c>
      <c r="P41" s="34">
        <f>SUM(P42:P47)</f>
        <v>0</v>
      </c>
      <c r="Q41" s="34">
        <f>SUM(Q42:Q47)</f>
        <v>0</v>
      </c>
      <c r="R41" s="34">
        <f>SUM(R42:R47)</f>
        <v>0</v>
      </c>
      <c r="S41" s="25">
        <f t="shared" si="14"/>
        <v>1006</v>
      </c>
      <c r="T41" s="19">
        <f t="shared" si="2"/>
        <v>0.37973273942093544</v>
      </c>
      <c r="V41" s="36">
        <f t="shared" si="3"/>
        <v>0</v>
      </c>
      <c r="W41" s="36">
        <f t="shared" si="4"/>
        <v>0</v>
      </c>
      <c r="X41" s="36">
        <f t="shared" si="5"/>
        <v>0</v>
      </c>
      <c r="Y41" s="36">
        <f t="shared" si="6"/>
        <v>0</v>
      </c>
      <c r="Z41" s="36">
        <f t="shared" si="7"/>
        <v>0</v>
      </c>
      <c r="AA41" s="36">
        <f t="shared" si="8"/>
        <v>0</v>
      </c>
      <c r="AC41" s="217"/>
    </row>
    <row r="42" spans="1:29" s="15" customFormat="1" x14ac:dyDescent="0.25">
      <c r="A42" s="37" t="s">
        <v>122</v>
      </c>
      <c r="B42" s="38" t="s">
        <v>132</v>
      </c>
      <c r="C42" s="25">
        <f t="shared" si="9"/>
        <v>147</v>
      </c>
      <c r="D42" s="40">
        <v>64</v>
      </c>
      <c r="E42" s="40">
        <v>83</v>
      </c>
      <c r="F42" s="40">
        <v>1</v>
      </c>
      <c r="G42" s="40">
        <v>0</v>
      </c>
      <c r="H42" s="25">
        <f t="shared" si="15"/>
        <v>146</v>
      </c>
      <c r="I42" s="25">
        <f t="shared" si="16"/>
        <v>115</v>
      </c>
      <c r="J42" s="25">
        <f t="shared" si="17"/>
        <v>75</v>
      </c>
      <c r="K42" s="40">
        <v>75</v>
      </c>
      <c r="L42" s="40">
        <v>0</v>
      </c>
      <c r="M42" s="40">
        <v>40</v>
      </c>
      <c r="N42" s="40">
        <v>0</v>
      </c>
      <c r="O42" s="28">
        <f t="shared" si="13"/>
        <v>31</v>
      </c>
      <c r="P42" s="40">
        <v>0</v>
      </c>
      <c r="Q42" s="40">
        <v>0</v>
      </c>
      <c r="R42" s="40">
        <v>0</v>
      </c>
      <c r="S42" s="25">
        <f t="shared" si="14"/>
        <v>71</v>
      </c>
      <c r="T42" s="29">
        <f t="shared" si="2"/>
        <v>0.65217391304347827</v>
      </c>
      <c r="U42" s="15" t="s">
        <v>133</v>
      </c>
      <c r="V42" s="30">
        <f t="shared" si="3"/>
        <v>0</v>
      </c>
      <c r="W42" s="30">
        <f t="shared" si="4"/>
        <v>0</v>
      </c>
      <c r="X42" s="30">
        <f t="shared" si="5"/>
        <v>0</v>
      </c>
      <c r="Y42" s="30">
        <f t="shared" si="6"/>
        <v>0</v>
      </c>
      <c r="Z42" s="30">
        <f t="shared" si="7"/>
        <v>0</v>
      </c>
      <c r="AA42" s="30">
        <f t="shared" si="8"/>
        <v>0</v>
      </c>
      <c r="AC42" s="217"/>
    </row>
    <row r="43" spans="1:29" s="15" customFormat="1" x14ac:dyDescent="0.25">
      <c r="A43" s="37" t="s">
        <v>125</v>
      </c>
      <c r="B43" s="38" t="s">
        <v>134</v>
      </c>
      <c r="C43" s="25">
        <f t="shared" si="9"/>
        <v>218</v>
      </c>
      <c r="D43" s="41">
        <v>153</v>
      </c>
      <c r="E43" s="41">
        <v>65</v>
      </c>
      <c r="F43" s="41">
        <v>0</v>
      </c>
      <c r="G43" s="41">
        <v>0</v>
      </c>
      <c r="H43" s="25">
        <f t="shared" si="15"/>
        <v>218</v>
      </c>
      <c r="I43" s="25">
        <f t="shared" si="16"/>
        <v>137</v>
      </c>
      <c r="J43" s="25">
        <f t="shared" si="17"/>
        <v>61</v>
      </c>
      <c r="K43" s="41">
        <v>61</v>
      </c>
      <c r="L43" s="41">
        <v>0</v>
      </c>
      <c r="M43" s="41">
        <v>76</v>
      </c>
      <c r="N43" s="41">
        <v>0</v>
      </c>
      <c r="O43" s="28">
        <f t="shared" si="13"/>
        <v>81</v>
      </c>
      <c r="P43" s="41">
        <v>0</v>
      </c>
      <c r="Q43" s="41">
        <v>0</v>
      </c>
      <c r="R43" s="41">
        <v>0</v>
      </c>
      <c r="S43" s="25">
        <f t="shared" si="14"/>
        <v>157</v>
      </c>
      <c r="T43" s="29">
        <f t="shared" si="2"/>
        <v>0.44525547445255476</v>
      </c>
      <c r="U43" s="15" t="s">
        <v>135</v>
      </c>
      <c r="V43" s="30">
        <f t="shared" si="3"/>
        <v>0</v>
      </c>
      <c r="W43" s="30">
        <f t="shared" si="4"/>
        <v>0</v>
      </c>
      <c r="X43" s="30">
        <f t="shared" si="5"/>
        <v>0</v>
      </c>
      <c r="Y43" s="30">
        <f t="shared" si="6"/>
        <v>0</v>
      </c>
      <c r="Z43" s="30">
        <f t="shared" si="7"/>
        <v>0</v>
      </c>
      <c r="AA43" s="30">
        <f t="shared" si="8"/>
        <v>0</v>
      </c>
      <c r="AC43" s="217"/>
    </row>
    <row r="44" spans="1:29" s="15" customFormat="1" x14ac:dyDescent="0.25">
      <c r="A44" s="37" t="s">
        <v>128</v>
      </c>
      <c r="B44" s="38" t="s">
        <v>136</v>
      </c>
      <c r="C44" s="25">
        <f t="shared" si="9"/>
        <v>216</v>
      </c>
      <c r="D44" s="41">
        <v>158</v>
      </c>
      <c r="E44" s="41">
        <v>58</v>
      </c>
      <c r="F44" s="41">
        <v>2</v>
      </c>
      <c r="G44" s="41">
        <v>0</v>
      </c>
      <c r="H44" s="25">
        <f t="shared" si="15"/>
        <v>214</v>
      </c>
      <c r="I44" s="25">
        <f t="shared" si="16"/>
        <v>123</v>
      </c>
      <c r="J44" s="25">
        <f t="shared" si="17"/>
        <v>35</v>
      </c>
      <c r="K44" s="41">
        <v>35</v>
      </c>
      <c r="L44" s="41">
        <v>0</v>
      </c>
      <c r="M44" s="41">
        <v>88</v>
      </c>
      <c r="N44" s="41">
        <v>0</v>
      </c>
      <c r="O44" s="28">
        <f t="shared" si="13"/>
        <v>91</v>
      </c>
      <c r="P44" s="41">
        <v>0</v>
      </c>
      <c r="Q44" s="41">
        <v>0</v>
      </c>
      <c r="R44" s="41">
        <v>0</v>
      </c>
      <c r="S44" s="25">
        <f t="shared" si="14"/>
        <v>179</v>
      </c>
      <c r="T44" s="29">
        <f t="shared" si="2"/>
        <v>0.28455284552845528</v>
      </c>
      <c r="U44" s="15" t="s">
        <v>137</v>
      </c>
      <c r="V44" s="30">
        <f t="shared" si="3"/>
        <v>0</v>
      </c>
      <c r="W44" s="30">
        <f t="shared" si="4"/>
        <v>0</v>
      </c>
      <c r="X44" s="30">
        <f t="shared" si="5"/>
        <v>0</v>
      </c>
      <c r="Y44" s="30">
        <f t="shared" si="6"/>
        <v>0</v>
      </c>
      <c r="Z44" s="30">
        <f t="shared" si="7"/>
        <v>0</v>
      </c>
      <c r="AA44" s="30">
        <f t="shared" si="8"/>
        <v>0</v>
      </c>
      <c r="AC44" s="217"/>
    </row>
    <row r="45" spans="1:29" s="15" customFormat="1" x14ac:dyDescent="0.25">
      <c r="A45" s="37" t="s">
        <v>138</v>
      </c>
      <c r="B45" s="38" t="s">
        <v>139</v>
      </c>
      <c r="C45" s="25">
        <f t="shared" si="9"/>
        <v>294</v>
      </c>
      <c r="D45" s="41">
        <v>201</v>
      </c>
      <c r="E45" s="41">
        <v>93</v>
      </c>
      <c r="F45" s="41">
        <v>0</v>
      </c>
      <c r="G45" s="41">
        <v>0</v>
      </c>
      <c r="H45" s="25">
        <f t="shared" si="15"/>
        <v>294</v>
      </c>
      <c r="I45" s="25">
        <f t="shared" si="16"/>
        <v>204</v>
      </c>
      <c r="J45" s="25">
        <f t="shared" si="17"/>
        <v>87</v>
      </c>
      <c r="K45" s="41">
        <v>86</v>
      </c>
      <c r="L45" s="41">
        <v>1</v>
      </c>
      <c r="M45" s="41">
        <v>117</v>
      </c>
      <c r="N45" s="41">
        <v>0</v>
      </c>
      <c r="O45" s="28">
        <f t="shared" si="13"/>
        <v>90</v>
      </c>
      <c r="P45" s="41">
        <v>0</v>
      </c>
      <c r="Q45" s="41">
        <v>0</v>
      </c>
      <c r="R45" s="41">
        <v>0</v>
      </c>
      <c r="S45" s="25">
        <f t="shared" si="14"/>
        <v>207</v>
      </c>
      <c r="T45" s="29">
        <f t="shared" si="2"/>
        <v>0.4264705882352941</v>
      </c>
      <c r="U45" s="15" t="s">
        <v>140</v>
      </c>
      <c r="V45" s="30">
        <f t="shared" si="3"/>
        <v>0</v>
      </c>
      <c r="W45" s="30">
        <f t="shared" si="4"/>
        <v>0</v>
      </c>
      <c r="X45" s="30">
        <f t="shared" si="5"/>
        <v>0</v>
      </c>
      <c r="Y45" s="30">
        <f t="shared" si="6"/>
        <v>0</v>
      </c>
      <c r="Z45" s="30">
        <f t="shared" si="7"/>
        <v>0</v>
      </c>
      <c r="AA45" s="30">
        <f t="shared" si="8"/>
        <v>0</v>
      </c>
      <c r="AC45" s="217"/>
    </row>
    <row r="46" spans="1:29" s="15" customFormat="1" x14ac:dyDescent="0.25">
      <c r="A46" s="37" t="s">
        <v>141</v>
      </c>
      <c r="B46" s="38" t="s">
        <v>142</v>
      </c>
      <c r="C46" s="25">
        <f t="shared" si="9"/>
        <v>217</v>
      </c>
      <c r="D46" s="41">
        <v>165</v>
      </c>
      <c r="E46" s="41">
        <v>52</v>
      </c>
      <c r="F46" s="41">
        <v>0</v>
      </c>
      <c r="G46" s="41">
        <v>0</v>
      </c>
      <c r="H46" s="25">
        <f t="shared" si="15"/>
        <v>217</v>
      </c>
      <c r="I46" s="25">
        <f t="shared" si="16"/>
        <v>154</v>
      </c>
      <c r="J46" s="25">
        <f t="shared" si="17"/>
        <v>30</v>
      </c>
      <c r="K46" s="41">
        <v>30</v>
      </c>
      <c r="L46" s="41">
        <v>0</v>
      </c>
      <c r="M46" s="41">
        <v>124</v>
      </c>
      <c r="N46" s="41">
        <v>0</v>
      </c>
      <c r="O46" s="28">
        <f t="shared" si="13"/>
        <v>63</v>
      </c>
      <c r="P46" s="41">
        <v>0</v>
      </c>
      <c r="Q46" s="41">
        <v>0</v>
      </c>
      <c r="R46" s="41">
        <v>0</v>
      </c>
      <c r="S46" s="25">
        <f t="shared" si="14"/>
        <v>187</v>
      </c>
      <c r="T46" s="29">
        <f t="shared" si="2"/>
        <v>0.19480519480519481</v>
      </c>
      <c r="U46" s="15" t="s">
        <v>143</v>
      </c>
      <c r="V46" s="30">
        <f t="shared" si="3"/>
        <v>0</v>
      </c>
      <c r="W46" s="30">
        <f t="shared" si="4"/>
        <v>0</v>
      </c>
      <c r="X46" s="30">
        <f t="shared" si="5"/>
        <v>0</v>
      </c>
      <c r="Y46" s="30">
        <f t="shared" si="6"/>
        <v>0</v>
      </c>
      <c r="Z46" s="30">
        <f t="shared" si="7"/>
        <v>0</v>
      </c>
      <c r="AA46" s="30">
        <f t="shared" si="8"/>
        <v>0</v>
      </c>
      <c r="AC46" s="217"/>
    </row>
    <row r="47" spans="1:29" s="15" customFormat="1" x14ac:dyDescent="0.25">
      <c r="A47" s="37" t="s">
        <v>144</v>
      </c>
      <c r="B47" s="38" t="s">
        <v>145</v>
      </c>
      <c r="C47" s="25">
        <f t="shared" si="9"/>
        <v>259</v>
      </c>
      <c r="D47" s="41">
        <v>194</v>
      </c>
      <c r="E47" s="41">
        <v>65</v>
      </c>
      <c r="F47" s="41">
        <v>1</v>
      </c>
      <c r="G47" s="41">
        <v>0</v>
      </c>
      <c r="H47" s="25">
        <f t="shared" si="15"/>
        <v>258</v>
      </c>
      <c r="I47" s="25">
        <f t="shared" si="16"/>
        <v>165</v>
      </c>
      <c r="J47" s="25">
        <f t="shared" si="17"/>
        <v>53</v>
      </c>
      <c r="K47" s="41">
        <v>53</v>
      </c>
      <c r="L47" s="41">
        <v>0</v>
      </c>
      <c r="M47" s="41">
        <v>112</v>
      </c>
      <c r="N47" s="41">
        <v>0</v>
      </c>
      <c r="O47" s="28">
        <f t="shared" si="13"/>
        <v>93</v>
      </c>
      <c r="P47" s="41">
        <v>0</v>
      </c>
      <c r="Q47" s="41">
        <v>0</v>
      </c>
      <c r="R47" s="41">
        <v>0</v>
      </c>
      <c r="S47" s="25">
        <f t="shared" si="14"/>
        <v>205</v>
      </c>
      <c r="T47" s="29">
        <f t="shared" si="2"/>
        <v>0.32121212121212123</v>
      </c>
      <c r="U47" s="15" t="s">
        <v>146</v>
      </c>
      <c r="V47" s="30">
        <f t="shared" si="3"/>
        <v>0</v>
      </c>
      <c r="W47" s="30">
        <f t="shared" si="4"/>
        <v>0</v>
      </c>
      <c r="X47" s="30">
        <f t="shared" si="5"/>
        <v>0</v>
      </c>
      <c r="Y47" s="30">
        <f t="shared" si="6"/>
        <v>0</v>
      </c>
      <c r="Z47" s="30">
        <f t="shared" si="7"/>
        <v>0</v>
      </c>
      <c r="AA47" s="30">
        <f t="shared" si="8"/>
        <v>0</v>
      </c>
      <c r="AC47" s="217"/>
    </row>
    <row r="48" spans="1:29" s="35" customFormat="1" x14ac:dyDescent="0.25">
      <c r="A48" s="28" t="s">
        <v>48</v>
      </c>
      <c r="B48" s="33" t="s">
        <v>147</v>
      </c>
      <c r="C48" s="25">
        <f t="shared" si="9"/>
        <v>1050</v>
      </c>
      <c r="D48" s="34">
        <f t="shared" ref="D48:R48" si="20">SUM(D49:D53)</f>
        <v>599</v>
      </c>
      <c r="E48" s="34">
        <f t="shared" si="20"/>
        <v>451</v>
      </c>
      <c r="F48" s="34">
        <f t="shared" si="20"/>
        <v>7</v>
      </c>
      <c r="G48" s="34">
        <f t="shared" si="20"/>
        <v>3</v>
      </c>
      <c r="H48" s="25">
        <f t="shared" si="15"/>
        <v>1040</v>
      </c>
      <c r="I48" s="25">
        <f t="shared" si="16"/>
        <v>823</v>
      </c>
      <c r="J48" s="25">
        <f t="shared" si="17"/>
        <v>467</v>
      </c>
      <c r="K48" s="34">
        <f t="shared" si="20"/>
        <v>463</v>
      </c>
      <c r="L48" s="34">
        <f t="shared" si="20"/>
        <v>4</v>
      </c>
      <c r="M48" s="34">
        <f t="shared" si="20"/>
        <v>356</v>
      </c>
      <c r="N48" s="34">
        <f t="shared" si="20"/>
        <v>0</v>
      </c>
      <c r="O48" s="28">
        <f t="shared" si="13"/>
        <v>217</v>
      </c>
      <c r="P48" s="34">
        <f t="shared" si="20"/>
        <v>0</v>
      </c>
      <c r="Q48" s="34">
        <f t="shared" si="20"/>
        <v>0</v>
      </c>
      <c r="R48" s="34">
        <f t="shared" si="20"/>
        <v>0</v>
      </c>
      <c r="S48" s="25">
        <f t="shared" si="14"/>
        <v>573</v>
      </c>
      <c r="T48" s="19">
        <f t="shared" si="2"/>
        <v>0.5674362089914945</v>
      </c>
      <c r="V48" s="36">
        <f t="shared" si="3"/>
        <v>0</v>
      </c>
      <c r="W48" s="36">
        <f t="shared" si="4"/>
        <v>0</v>
      </c>
      <c r="X48" s="36">
        <f t="shared" si="5"/>
        <v>0</v>
      </c>
      <c r="Y48" s="36">
        <f t="shared" si="6"/>
        <v>0</v>
      </c>
      <c r="Z48" s="36">
        <f t="shared" si="7"/>
        <v>0</v>
      </c>
      <c r="AA48" s="36">
        <f t="shared" si="8"/>
        <v>0</v>
      </c>
      <c r="AC48" s="217"/>
    </row>
    <row r="49" spans="1:29" s="15" customFormat="1" x14ac:dyDescent="0.25">
      <c r="A49" s="37" t="s">
        <v>122</v>
      </c>
      <c r="B49" s="42" t="s">
        <v>148</v>
      </c>
      <c r="C49" s="25">
        <f t="shared" si="9"/>
        <v>122</v>
      </c>
      <c r="D49" s="43">
        <v>66</v>
      </c>
      <c r="E49" s="42">
        <v>56</v>
      </c>
      <c r="F49" s="42">
        <v>2</v>
      </c>
      <c r="G49" s="42">
        <v>0</v>
      </c>
      <c r="H49" s="25">
        <f t="shared" si="15"/>
        <v>120</v>
      </c>
      <c r="I49" s="25">
        <f t="shared" si="16"/>
        <v>83</v>
      </c>
      <c r="J49" s="25">
        <f t="shared" si="17"/>
        <v>61</v>
      </c>
      <c r="K49" s="42">
        <v>61</v>
      </c>
      <c r="L49" s="42">
        <v>0</v>
      </c>
      <c r="M49" s="42">
        <v>22</v>
      </c>
      <c r="N49" s="42">
        <v>0</v>
      </c>
      <c r="O49" s="28">
        <f t="shared" si="13"/>
        <v>37</v>
      </c>
      <c r="P49" s="42">
        <v>0</v>
      </c>
      <c r="Q49" s="42">
        <v>0</v>
      </c>
      <c r="R49" s="42">
        <v>0</v>
      </c>
      <c r="S49" s="25">
        <f t="shared" si="14"/>
        <v>59</v>
      </c>
      <c r="T49" s="29">
        <f t="shared" si="2"/>
        <v>0.73493975903614461</v>
      </c>
      <c r="U49" s="15" t="s">
        <v>149</v>
      </c>
      <c r="V49" s="30">
        <f t="shared" si="3"/>
        <v>0</v>
      </c>
      <c r="W49" s="30">
        <f t="shared" si="4"/>
        <v>0</v>
      </c>
      <c r="X49" s="30">
        <f t="shared" si="5"/>
        <v>0</v>
      </c>
      <c r="Y49" s="30">
        <f t="shared" si="6"/>
        <v>0</v>
      </c>
      <c r="Z49" s="30">
        <f t="shared" si="7"/>
        <v>0</v>
      </c>
      <c r="AA49" s="30">
        <f t="shared" si="8"/>
        <v>0</v>
      </c>
      <c r="AC49" s="217"/>
    </row>
    <row r="50" spans="1:29" s="15" customFormat="1" x14ac:dyDescent="0.25">
      <c r="A50" s="37" t="s">
        <v>125</v>
      </c>
      <c r="B50" s="42" t="s">
        <v>150</v>
      </c>
      <c r="C50" s="25">
        <f t="shared" si="9"/>
        <v>184</v>
      </c>
      <c r="D50" s="43">
        <v>118</v>
      </c>
      <c r="E50" s="42">
        <v>66</v>
      </c>
      <c r="F50" s="42">
        <v>2</v>
      </c>
      <c r="G50" s="42">
        <v>0</v>
      </c>
      <c r="H50" s="25">
        <f t="shared" si="15"/>
        <v>182</v>
      </c>
      <c r="I50" s="25">
        <f t="shared" si="16"/>
        <v>133</v>
      </c>
      <c r="J50" s="25">
        <f t="shared" si="17"/>
        <v>57</v>
      </c>
      <c r="K50" s="42">
        <v>57</v>
      </c>
      <c r="L50" s="42">
        <v>0</v>
      </c>
      <c r="M50" s="42">
        <v>76</v>
      </c>
      <c r="N50" s="42">
        <v>0</v>
      </c>
      <c r="O50" s="28">
        <f t="shared" si="13"/>
        <v>49</v>
      </c>
      <c r="P50" s="42">
        <v>0</v>
      </c>
      <c r="Q50" s="42">
        <v>0</v>
      </c>
      <c r="R50" s="42">
        <v>0</v>
      </c>
      <c r="S50" s="25">
        <f t="shared" si="14"/>
        <v>125</v>
      </c>
      <c r="T50" s="29">
        <f t="shared" si="2"/>
        <v>0.42857142857142855</v>
      </c>
      <c r="U50" s="15" t="s">
        <v>151</v>
      </c>
      <c r="V50" s="30">
        <f t="shared" si="3"/>
        <v>0</v>
      </c>
      <c r="W50" s="30">
        <f t="shared" si="4"/>
        <v>0</v>
      </c>
      <c r="X50" s="30">
        <f t="shared" si="5"/>
        <v>0</v>
      </c>
      <c r="Y50" s="30">
        <f t="shared" si="6"/>
        <v>0</v>
      </c>
      <c r="Z50" s="30">
        <f t="shared" si="7"/>
        <v>0</v>
      </c>
      <c r="AA50" s="30">
        <f t="shared" si="8"/>
        <v>0</v>
      </c>
      <c r="AC50" s="217"/>
    </row>
    <row r="51" spans="1:29" s="15" customFormat="1" x14ac:dyDescent="0.25">
      <c r="A51" s="37" t="s">
        <v>128</v>
      </c>
      <c r="B51" s="42" t="s">
        <v>152</v>
      </c>
      <c r="C51" s="25">
        <f t="shared" si="9"/>
        <v>251</v>
      </c>
      <c r="D51" s="43">
        <v>143</v>
      </c>
      <c r="E51" s="42">
        <v>108</v>
      </c>
      <c r="F51" s="42">
        <v>0</v>
      </c>
      <c r="G51" s="42">
        <v>0</v>
      </c>
      <c r="H51" s="25">
        <f t="shared" si="15"/>
        <v>251</v>
      </c>
      <c r="I51" s="25">
        <f t="shared" si="16"/>
        <v>206</v>
      </c>
      <c r="J51" s="25">
        <f t="shared" si="17"/>
        <v>112</v>
      </c>
      <c r="K51" s="42">
        <v>111</v>
      </c>
      <c r="L51" s="42">
        <v>1</v>
      </c>
      <c r="M51" s="42">
        <v>94</v>
      </c>
      <c r="N51" s="42">
        <v>0</v>
      </c>
      <c r="O51" s="28">
        <f t="shared" si="13"/>
        <v>45</v>
      </c>
      <c r="P51" s="42">
        <v>0</v>
      </c>
      <c r="Q51" s="42">
        <v>0</v>
      </c>
      <c r="R51" s="42">
        <v>0</v>
      </c>
      <c r="S51" s="25">
        <f t="shared" si="14"/>
        <v>139</v>
      </c>
      <c r="T51" s="29">
        <f t="shared" si="2"/>
        <v>0.5436893203883495</v>
      </c>
      <c r="U51" s="15" t="s">
        <v>153</v>
      </c>
      <c r="V51" s="30">
        <f t="shared" si="3"/>
        <v>0</v>
      </c>
      <c r="W51" s="30">
        <f t="shared" si="4"/>
        <v>0</v>
      </c>
      <c r="X51" s="30">
        <f t="shared" si="5"/>
        <v>0</v>
      </c>
      <c r="Y51" s="30">
        <f t="shared" si="6"/>
        <v>0</v>
      </c>
      <c r="Z51" s="30">
        <f t="shared" si="7"/>
        <v>0</v>
      </c>
      <c r="AA51" s="30">
        <f t="shared" si="8"/>
        <v>0</v>
      </c>
      <c r="AC51" s="217"/>
    </row>
    <row r="52" spans="1:29" s="15" customFormat="1" x14ac:dyDescent="0.25">
      <c r="A52" s="37" t="s">
        <v>138</v>
      </c>
      <c r="B52" s="42" t="s">
        <v>154</v>
      </c>
      <c r="C52" s="25">
        <f t="shared" si="9"/>
        <v>226</v>
      </c>
      <c r="D52" s="43">
        <v>124</v>
      </c>
      <c r="E52" s="42">
        <v>102</v>
      </c>
      <c r="F52" s="42">
        <v>0</v>
      </c>
      <c r="G52" s="42">
        <v>0</v>
      </c>
      <c r="H52" s="25">
        <f t="shared" si="15"/>
        <v>226</v>
      </c>
      <c r="I52" s="25">
        <f t="shared" si="16"/>
        <v>189</v>
      </c>
      <c r="J52" s="25">
        <f t="shared" si="17"/>
        <v>97</v>
      </c>
      <c r="K52" s="42">
        <v>95</v>
      </c>
      <c r="L52" s="42">
        <v>2</v>
      </c>
      <c r="M52" s="42">
        <v>92</v>
      </c>
      <c r="N52" s="42">
        <v>0</v>
      </c>
      <c r="O52" s="28">
        <f t="shared" si="13"/>
        <v>37</v>
      </c>
      <c r="P52" s="42">
        <v>0</v>
      </c>
      <c r="Q52" s="42">
        <v>0</v>
      </c>
      <c r="R52" s="42">
        <v>0</v>
      </c>
      <c r="S52" s="25">
        <f t="shared" si="14"/>
        <v>129</v>
      </c>
      <c r="T52" s="29">
        <f t="shared" si="2"/>
        <v>0.51322751322751325</v>
      </c>
      <c r="U52" s="15" t="s">
        <v>155</v>
      </c>
      <c r="V52" s="30">
        <f t="shared" si="3"/>
        <v>0</v>
      </c>
      <c r="W52" s="30">
        <f t="shared" si="4"/>
        <v>0</v>
      </c>
      <c r="X52" s="30">
        <f t="shared" si="5"/>
        <v>0</v>
      </c>
      <c r="Y52" s="30">
        <f t="shared" si="6"/>
        <v>0</v>
      </c>
      <c r="Z52" s="30">
        <f t="shared" si="7"/>
        <v>0</v>
      </c>
      <c r="AA52" s="30">
        <f t="shared" si="8"/>
        <v>0</v>
      </c>
      <c r="AC52" s="217"/>
    </row>
    <row r="53" spans="1:29" s="15" customFormat="1" x14ac:dyDescent="0.25">
      <c r="A53" s="37" t="s">
        <v>156</v>
      </c>
      <c r="B53" s="42" t="s">
        <v>157</v>
      </c>
      <c r="C53" s="25">
        <f t="shared" si="9"/>
        <v>267</v>
      </c>
      <c r="D53" s="44">
        <v>148</v>
      </c>
      <c r="E53" s="44">
        <v>119</v>
      </c>
      <c r="F53" s="44">
        <v>3</v>
      </c>
      <c r="G53" s="44">
        <v>3</v>
      </c>
      <c r="H53" s="25">
        <f t="shared" si="15"/>
        <v>261</v>
      </c>
      <c r="I53" s="25">
        <f t="shared" si="16"/>
        <v>212</v>
      </c>
      <c r="J53" s="25">
        <f t="shared" si="17"/>
        <v>140</v>
      </c>
      <c r="K53" s="44">
        <v>139</v>
      </c>
      <c r="L53" s="44">
        <v>1</v>
      </c>
      <c r="M53" s="44">
        <v>72</v>
      </c>
      <c r="N53" s="42">
        <v>0</v>
      </c>
      <c r="O53" s="28">
        <f t="shared" si="13"/>
        <v>49</v>
      </c>
      <c r="P53" s="42">
        <v>0</v>
      </c>
      <c r="Q53" s="42">
        <v>0</v>
      </c>
      <c r="R53" s="42">
        <v>0</v>
      </c>
      <c r="S53" s="25">
        <f t="shared" si="14"/>
        <v>121</v>
      </c>
      <c r="T53" s="29">
        <f t="shared" si="2"/>
        <v>0.660377358490566</v>
      </c>
      <c r="U53" s="15" t="s">
        <v>158</v>
      </c>
      <c r="V53" s="30">
        <f t="shared" si="3"/>
        <v>0</v>
      </c>
      <c r="W53" s="30">
        <f t="shared" si="4"/>
        <v>0</v>
      </c>
      <c r="X53" s="30">
        <f t="shared" si="5"/>
        <v>0</v>
      </c>
      <c r="Y53" s="30">
        <f t="shared" si="6"/>
        <v>0</v>
      </c>
      <c r="Z53" s="30">
        <f t="shared" si="7"/>
        <v>0</v>
      </c>
      <c r="AA53" s="30">
        <f t="shared" si="8"/>
        <v>0</v>
      </c>
      <c r="AC53" s="217"/>
    </row>
    <row r="54" spans="1:29" s="35" customFormat="1" x14ac:dyDescent="0.25">
      <c r="A54" s="28" t="s">
        <v>49</v>
      </c>
      <c r="B54" s="33" t="s">
        <v>159</v>
      </c>
      <c r="C54" s="25">
        <f t="shared" si="9"/>
        <v>1147</v>
      </c>
      <c r="D54" s="34">
        <f>SUM(D55:D61)</f>
        <v>483</v>
      </c>
      <c r="E54" s="34">
        <f>SUM(E55:E61)</f>
        <v>664</v>
      </c>
      <c r="F54" s="34">
        <f>SUM(F55:F61)</f>
        <v>0</v>
      </c>
      <c r="G54" s="34">
        <f>SUM(G55:G61)</f>
        <v>0</v>
      </c>
      <c r="H54" s="25">
        <f t="shared" si="15"/>
        <v>1147</v>
      </c>
      <c r="I54" s="25">
        <f t="shared" si="16"/>
        <v>884</v>
      </c>
      <c r="J54" s="25">
        <f t="shared" si="17"/>
        <v>514</v>
      </c>
      <c r="K54" s="34">
        <f>SUM(K55:K61)</f>
        <v>513</v>
      </c>
      <c r="L54" s="34">
        <f>SUM(L55:L61)</f>
        <v>1</v>
      </c>
      <c r="M54" s="34">
        <f>SUM(M55:M61)</f>
        <v>370</v>
      </c>
      <c r="N54" s="34">
        <f>SUM(N55:N61)</f>
        <v>0</v>
      </c>
      <c r="O54" s="28">
        <f t="shared" si="13"/>
        <v>260</v>
      </c>
      <c r="P54" s="34">
        <f>SUM(P55:P61)</f>
        <v>3</v>
      </c>
      <c r="Q54" s="34">
        <f>SUM(Q55:Q61)</f>
        <v>0</v>
      </c>
      <c r="R54" s="34">
        <f>SUM(R55:R61)</f>
        <v>0</v>
      </c>
      <c r="S54" s="25">
        <f t="shared" si="14"/>
        <v>633</v>
      </c>
      <c r="T54" s="19">
        <f t="shared" si="2"/>
        <v>0.58144796380090502</v>
      </c>
      <c r="V54" s="36">
        <f t="shared" si="3"/>
        <v>0</v>
      </c>
      <c r="W54" s="36">
        <f t="shared" si="4"/>
        <v>0</v>
      </c>
      <c r="X54" s="36">
        <f t="shared" si="5"/>
        <v>0</v>
      </c>
      <c r="Y54" s="36">
        <f t="shared" si="6"/>
        <v>0</v>
      </c>
      <c r="Z54" s="36">
        <f t="shared" si="7"/>
        <v>0</v>
      </c>
      <c r="AA54" s="36">
        <f t="shared" si="8"/>
        <v>0</v>
      </c>
      <c r="AC54" s="217"/>
    </row>
    <row r="55" spans="1:29" s="15" customFormat="1" x14ac:dyDescent="0.25">
      <c r="A55" s="37" t="s">
        <v>160</v>
      </c>
      <c r="B55" s="38" t="s">
        <v>161</v>
      </c>
      <c r="C55" s="25">
        <f t="shared" si="9"/>
        <v>178</v>
      </c>
      <c r="D55" s="44">
        <v>67</v>
      </c>
      <c r="E55" s="42">
        <v>111</v>
      </c>
      <c r="F55" s="42"/>
      <c r="G55" s="42">
        <v>0</v>
      </c>
      <c r="H55" s="25">
        <f t="shared" si="15"/>
        <v>178</v>
      </c>
      <c r="I55" s="25">
        <f t="shared" si="16"/>
        <v>145</v>
      </c>
      <c r="J55" s="25">
        <f t="shared" si="17"/>
        <v>97</v>
      </c>
      <c r="K55" s="42">
        <v>97</v>
      </c>
      <c r="L55" s="42"/>
      <c r="M55" s="42">
        <v>48</v>
      </c>
      <c r="N55" s="42"/>
      <c r="O55" s="28">
        <f t="shared" si="13"/>
        <v>33</v>
      </c>
      <c r="P55" s="42">
        <v>0</v>
      </c>
      <c r="Q55" s="42"/>
      <c r="R55" s="42"/>
      <c r="S55" s="25">
        <f t="shared" si="14"/>
        <v>81</v>
      </c>
      <c r="T55" s="29">
        <f t="shared" si="2"/>
        <v>0.66896551724137931</v>
      </c>
      <c r="U55" s="15" t="s">
        <v>162</v>
      </c>
      <c r="V55" s="30">
        <f t="shared" si="3"/>
        <v>0</v>
      </c>
      <c r="W55" s="30">
        <f t="shared" si="4"/>
        <v>0</v>
      </c>
      <c r="X55" s="30">
        <f t="shared" si="5"/>
        <v>0</v>
      </c>
      <c r="Y55" s="30">
        <f t="shared" si="6"/>
        <v>0</v>
      </c>
      <c r="Z55" s="30">
        <f t="shared" si="7"/>
        <v>0</v>
      </c>
      <c r="AA55" s="30">
        <f t="shared" si="8"/>
        <v>0</v>
      </c>
      <c r="AC55" s="217"/>
    </row>
    <row r="56" spans="1:29" s="15" customFormat="1" x14ac:dyDescent="0.25">
      <c r="A56" s="37" t="s">
        <v>163</v>
      </c>
      <c r="B56" s="38" t="s">
        <v>164</v>
      </c>
      <c r="C56" s="25">
        <f t="shared" si="9"/>
        <v>164</v>
      </c>
      <c r="D56" s="44">
        <v>70</v>
      </c>
      <c r="E56" s="42">
        <v>94</v>
      </c>
      <c r="F56" s="42"/>
      <c r="G56" s="42">
        <v>0</v>
      </c>
      <c r="H56" s="25">
        <f t="shared" si="15"/>
        <v>164</v>
      </c>
      <c r="I56" s="25">
        <f t="shared" si="16"/>
        <v>122</v>
      </c>
      <c r="J56" s="25">
        <f t="shared" si="17"/>
        <v>73</v>
      </c>
      <c r="K56" s="42">
        <v>73</v>
      </c>
      <c r="L56" s="42"/>
      <c r="M56" s="42">
        <v>49</v>
      </c>
      <c r="N56" s="42"/>
      <c r="O56" s="28">
        <f t="shared" si="13"/>
        <v>42</v>
      </c>
      <c r="P56" s="42">
        <v>0</v>
      </c>
      <c r="Q56" s="42"/>
      <c r="R56" s="42"/>
      <c r="S56" s="25">
        <f t="shared" si="14"/>
        <v>91</v>
      </c>
      <c r="T56" s="29">
        <f t="shared" si="2"/>
        <v>0.59836065573770492</v>
      </c>
      <c r="U56" s="15" t="s">
        <v>165</v>
      </c>
      <c r="V56" s="30">
        <f t="shared" si="3"/>
        <v>0</v>
      </c>
      <c r="W56" s="30">
        <f t="shared" si="4"/>
        <v>0</v>
      </c>
      <c r="X56" s="30">
        <f t="shared" si="5"/>
        <v>0</v>
      </c>
      <c r="Y56" s="30">
        <f t="shared" si="6"/>
        <v>0</v>
      </c>
      <c r="Z56" s="30">
        <f t="shared" si="7"/>
        <v>0</v>
      </c>
      <c r="AA56" s="30">
        <f t="shared" si="8"/>
        <v>0</v>
      </c>
      <c r="AC56" s="217"/>
    </row>
    <row r="57" spans="1:29" s="15" customFormat="1" x14ac:dyDescent="0.25">
      <c r="A57" s="37" t="s">
        <v>166</v>
      </c>
      <c r="B57" s="38" t="s">
        <v>167</v>
      </c>
      <c r="C57" s="25">
        <f t="shared" si="9"/>
        <v>181</v>
      </c>
      <c r="D57" s="44">
        <v>66</v>
      </c>
      <c r="E57" s="42">
        <v>115</v>
      </c>
      <c r="F57" s="42"/>
      <c r="G57" s="42">
        <v>0</v>
      </c>
      <c r="H57" s="25">
        <f t="shared" si="15"/>
        <v>181</v>
      </c>
      <c r="I57" s="25">
        <f t="shared" si="16"/>
        <v>159</v>
      </c>
      <c r="J57" s="25">
        <f t="shared" si="17"/>
        <v>81</v>
      </c>
      <c r="K57" s="42">
        <v>81</v>
      </c>
      <c r="L57" s="42"/>
      <c r="M57" s="42">
        <v>78</v>
      </c>
      <c r="N57" s="42"/>
      <c r="O57" s="28">
        <f t="shared" si="13"/>
        <v>22</v>
      </c>
      <c r="P57" s="42">
        <v>0</v>
      </c>
      <c r="Q57" s="42"/>
      <c r="R57" s="42"/>
      <c r="S57" s="25">
        <f t="shared" si="14"/>
        <v>100</v>
      </c>
      <c r="T57" s="29">
        <f t="shared" si="2"/>
        <v>0.50943396226415094</v>
      </c>
      <c r="U57" s="15" t="s">
        <v>168</v>
      </c>
      <c r="V57" s="30">
        <f t="shared" si="3"/>
        <v>0</v>
      </c>
      <c r="W57" s="30">
        <f t="shared" si="4"/>
        <v>0</v>
      </c>
      <c r="X57" s="30">
        <f t="shared" si="5"/>
        <v>0</v>
      </c>
      <c r="Y57" s="30">
        <f t="shared" si="6"/>
        <v>0</v>
      </c>
      <c r="Z57" s="30">
        <f t="shared" si="7"/>
        <v>0</v>
      </c>
      <c r="AA57" s="30">
        <f t="shared" si="8"/>
        <v>0</v>
      </c>
      <c r="AC57" s="217"/>
    </row>
    <row r="58" spans="1:29" s="15" customFormat="1" x14ac:dyDescent="0.25">
      <c r="A58" s="37" t="s">
        <v>169</v>
      </c>
      <c r="B58" s="42" t="s">
        <v>170</v>
      </c>
      <c r="C58" s="25">
        <f t="shared" si="9"/>
        <v>34</v>
      </c>
      <c r="D58" s="44">
        <v>15</v>
      </c>
      <c r="E58" s="42">
        <v>19</v>
      </c>
      <c r="F58" s="42"/>
      <c r="G58" s="42">
        <v>0</v>
      </c>
      <c r="H58" s="25">
        <f t="shared" si="15"/>
        <v>34</v>
      </c>
      <c r="I58" s="25">
        <f t="shared" si="16"/>
        <v>29</v>
      </c>
      <c r="J58" s="25">
        <f t="shared" si="17"/>
        <v>18</v>
      </c>
      <c r="K58" s="42">
        <v>18</v>
      </c>
      <c r="L58" s="42"/>
      <c r="M58" s="42">
        <v>11</v>
      </c>
      <c r="N58" s="42"/>
      <c r="O58" s="28">
        <f t="shared" si="13"/>
        <v>5</v>
      </c>
      <c r="P58" s="42">
        <v>0</v>
      </c>
      <c r="Q58" s="42"/>
      <c r="R58" s="42"/>
      <c r="S58" s="25">
        <f t="shared" si="14"/>
        <v>16</v>
      </c>
      <c r="T58" s="29">
        <f t="shared" si="2"/>
        <v>0.62068965517241381</v>
      </c>
      <c r="U58" s="15" t="s">
        <v>171</v>
      </c>
      <c r="V58" s="30">
        <f t="shared" si="3"/>
        <v>0</v>
      </c>
      <c r="W58" s="30">
        <f t="shared" si="4"/>
        <v>0</v>
      </c>
      <c r="X58" s="30">
        <f t="shared" si="5"/>
        <v>0</v>
      </c>
      <c r="Y58" s="30">
        <f t="shared" si="6"/>
        <v>0</v>
      </c>
      <c r="Z58" s="30">
        <f t="shared" si="7"/>
        <v>0</v>
      </c>
      <c r="AA58" s="30">
        <f t="shared" si="8"/>
        <v>0</v>
      </c>
      <c r="AC58" s="217"/>
    </row>
    <row r="59" spans="1:29" s="15" customFormat="1" x14ac:dyDescent="0.25">
      <c r="A59" s="37" t="s">
        <v>172</v>
      </c>
      <c r="B59" s="42" t="s">
        <v>173</v>
      </c>
      <c r="C59" s="25">
        <f t="shared" si="9"/>
        <v>122</v>
      </c>
      <c r="D59" s="44">
        <v>55</v>
      </c>
      <c r="E59" s="42">
        <v>67</v>
      </c>
      <c r="F59" s="42"/>
      <c r="G59" s="42">
        <v>0</v>
      </c>
      <c r="H59" s="25">
        <f t="shared" si="15"/>
        <v>122</v>
      </c>
      <c r="I59" s="25">
        <f t="shared" si="16"/>
        <v>84</v>
      </c>
      <c r="J59" s="25">
        <f t="shared" si="17"/>
        <v>39</v>
      </c>
      <c r="K59" s="42">
        <v>39</v>
      </c>
      <c r="L59" s="42"/>
      <c r="M59" s="42">
        <v>45</v>
      </c>
      <c r="N59" s="42"/>
      <c r="O59" s="28">
        <f t="shared" si="13"/>
        <v>37</v>
      </c>
      <c r="P59" s="42">
        <v>1</v>
      </c>
      <c r="Q59" s="42"/>
      <c r="R59" s="42"/>
      <c r="S59" s="25">
        <f t="shared" si="14"/>
        <v>83</v>
      </c>
      <c r="T59" s="29">
        <f t="shared" si="2"/>
        <v>0.4642857142857143</v>
      </c>
      <c r="U59" s="15" t="s">
        <v>174</v>
      </c>
      <c r="V59" s="30">
        <f t="shared" si="3"/>
        <v>0</v>
      </c>
      <c r="W59" s="30">
        <f t="shared" si="4"/>
        <v>0</v>
      </c>
      <c r="X59" s="30">
        <f t="shared" si="5"/>
        <v>0</v>
      </c>
      <c r="Y59" s="30">
        <f t="shared" si="6"/>
        <v>0</v>
      </c>
      <c r="Z59" s="30">
        <f t="shared" si="7"/>
        <v>0</v>
      </c>
      <c r="AA59" s="30">
        <f t="shared" si="8"/>
        <v>0</v>
      </c>
      <c r="AC59" s="217"/>
    </row>
    <row r="60" spans="1:29" s="15" customFormat="1" x14ac:dyDescent="0.25">
      <c r="A60" s="37" t="s">
        <v>175</v>
      </c>
      <c r="B60" s="42" t="s">
        <v>176</v>
      </c>
      <c r="C60" s="25">
        <f t="shared" si="9"/>
        <v>165</v>
      </c>
      <c r="D60" s="44">
        <v>69</v>
      </c>
      <c r="E60" s="42">
        <v>96</v>
      </c>
      <c r="F60" s="42"/>
      <c r="G60" s="42">
        <v>0</v>
      </c>
      <c r="H60" s="25">
        <f t="shared" si="15"/>
        <v>165</v>
      </c>
      <c r="I60" s="25">
        <f t="shared" si="16"/>
        <v>134</v>
      </c>
      <c r="J60" s="25">
        <f t="shared" si="17"/>
        <v>73</v>
      </c>
      <c r="K60" s="42">
        <v>73</v>
      </c>
      <c r="L60" s="42"/>
      <c r="M60" s="42">
        <v>61</v>
      </c>
      <c r="N60" s="42"/>
      <c r="O60" s="28">
        <f t="shared" si="13"/>
        <v>31</v>
      </c>
      <c r="P60" s="42">
        <v>0</v>
      </c>
      <c r="Q60" s="42"/>
      <c r="R60" s="42"/>
      <c r="S60" s="25">
        <f t="shared" si="14"/>
        <v>92</v>
      </c>
      <c r="T60" s="29">
        <f t="shared" si="2"/>
        <v>0.54477611940298509</v>
      </c>
      <c r="U60" s="15" t="s">
        <v>177</v>
      </c>
      <c r="V60" s="30">
        <f t="shared" si="3"/>
        <v>0</v>
      </c>
      <c r="W60" s="30">
        <f t="shared" si="4"/>
        <v>0</v>
      </c>
      <c r="X60" s="30">
        <f t="shared" si="5"/>
        <v>0</v>
      </c>
      <c r="Y60" s="30">
        <f t="shared" si="6"/>
        <v>0</v>
      </c>
      <c r="Z60" s="30">
        <f t="shared" si="7"/>
        <v>0</v>
      </c>
      <c r="AA60" s="30">
        <f t="shared" si="8"/>
        <v>0</v>
      </c>
      <c r="AC60" s="217"/>
    </row>
    <row r="61" spans="1:29" s="15" customFormat="1" x14ac:dyDescent="0.25">
      <c r="A61" s="37" t="s">
        <v>178</v>
      </c>
      <c r="B61" s="42" t="s">
        <v>182</v>
      </c>
      <c r="C61" s="25">
        <f t="shared" si="9"/>
        <v>303</v>
      </c>
      <c r="D61" s="44">
        <v>141</v>
      </c>
      <c r="E61" s="42">
        <v>162</v>
      </c>
      <c r="F61" s="42"/>
      <c r="G61" s="42">
        <v>0</v>
      </c>
      <c r="H61" s="25">
        <f t="shared" si="15"/>
        <v>303</v>
      </c>
      <c r="I61" s="25">
        <f t="shared" si="16"/>
        <v>211</v>
      </c>
      <c r="J61" s="25">
        <f t="shared" si="17"/>
        <v>133</v>
      </c>
      <c r="K61" s="42">
        <v>132</v>
      </c>
      <c r="L61" s="42">
        <v>1</v>
      </c>
      <c r="M61" s="42">
        <v>78</v>
      </c>
      <c r="N61" s="42"/>
      <c r="O61" s="28">
        <f t="shared" si="13"/>
        <v>90</v>
      </c>
      <c r="P61" s="42">
        <v>2</v>
      </c>
      <c r="Q61" s="42"/>
      <c r="R61" s="42"/>
      <c r="S61" s="25">
        <f t="shared" si="14"/>
        <v>170</v>
      </c>
      <c r="T61" s="29">
        <f t="shared" si="2"/>
        <v>0.63033175355450233</v>
      </c>
      <c r="U61" s="15" t="s">
        <v>183</v>
      </c>
      <c r="V61" s="30">
        <f t="shared" si="3"/>
        <v>0</v>
      </c>
      <c r="W61" s="30">
        <f t="shared" si="4"/>
        <v>0</v>
      </c>
      <c r="X61" s="30">
        <f t="shared" si="5"/>
        <v>0</v>
      </c>
      <c r="Y61" s="30">
        <f t="shared" si="6"/>
        <v>0</v>
      </c>
      <c r="Z61" s="30">
        <f t="shared" si="7"/>
        <v>0</v>
      </c>
      <c r="AA61" s="30">
        <f t="shared" si="8"/>
        <v>0</v>
      </c>
      <c r="AC61" s="217"/>
    </row>
    <row r="62" spans="1:29" s="35" customFormat="1" x14ac:dyDescent="0.25">
      <c r="A62" s="28" t="s">
        <v>50</v>
      </c>
      <c r="B62" s="33" t="s">
        <v>184</v>
      </c>
      <c r="C62" s="25">
        <f t="shared" si="9"/>
        <v>1089</v>
      </c>
      <c r="D62" s="34">
        <f t="shared" ref="D62:R62" si="21">SUM(D63:D69)</f>
        <v>469</v>
      </c>
      <c r="E62" s="34">
        <f t="shared" si="21"/>
        <v>620</v>
      </c>
      <c r="F62" s="34">
        <f t="shared" si="21"/>
        <v>3</v>
      </c>
      <c r="G62" s="34">
        <f t="shared" si="21"/>
        <v>0</v>
      </c>
      <c r="H62" s="25">
        <f t="shared" si="15"/>
        <v>1086</v>
      </c>
      <c r="I62" s="25">
        <f t="shared" si="16"/>
        <v>844</v>
      </c>
      <c r="J62" s="25">
        <f t="shared" si="17"/>
        <v>515</v>
      </c>
      <c r="K62" s="34">
        <f t="shared" si="21"/>
        <v>512</v>
      </c>
      <c r="L62" s="34">
        <f t="shared" si="21"/>
        <v>3</v>
      </c>
      <c r="M62" s="34">
        <f t="shared" si="21"/>
        <v>329</v>
      </c>
      <c r="N62" s="34">
        <f t="shared" si="21"/>
        <v>0</v>
      </c>
      <c r="O62" s="28">
        <f t="shared" si="13"/>
        <v>208</v>
      </c>
      <c r="P62" s="34">
        <f t="shared" si="21"/>
        <v>0</v>
      </c>
      <c r="Q62" s="34">
        <f t="shared" si="21"/>
        <v>2</v>
      </c>
      <c r="R62" s="34">
        <f t="shared" si="21"/>
        <v>32</v>
      </c>
      <c r="S62" s="25">
        <f t="shared" si="14"/>
        <v>571</v>
      </c>
      <c r="T62" s="19">
        <f t="shared" si="2"/>
        <v>0.6101895734597157</v>
      </c>
      <c r="V62" s="36">
        <f t="shared" si="3"/>
        <v>0</v>
      </c>
      <c r="W62" s="36">
        <f t="shared" si="4"/>
        <v>0</v>
      </c>
      <c r="X62" s="36">
        <f t="shared" si="5"/>
        <v>0</v>
      </c>
      <c r="Y62" s="36">
        <f t="shared" si="6"/>
        <v>0</v>
      </c>
      <c r="Z62" s="36">
        <f t="shared" si="7"/>
        <v>0</v>
      </c>
      <c r="AA62" s="36">
        <f t="shared" si="8"/>
        <v>0</v>
      </c>
      <c r="AC62" s="217"/>
    </row>
    <row r="63" spans="1:29" s="15" customFormat="1" x14ac:dyDescent="0.25">
      <c r="A63" s="37">
        <v>1</v>
      </c>
      <c r="B63" s="38" t="s">
        <v>185</v>
      </c>
      <c r="C63" s="25">
        <f t="shared" si="9"/>
        <v>203</v>
      </c>
      <c r="D63" s="37">
        <v>100</v>
      </c>
      <c r="E63" s="37">
        <v>103</v>
      </c>
      <c r="F63" s="37"/>
      <c r="G63" s="37"/>
      <c r="H63" s="25">
        <f t="shared" si="15"/>
        <v>203</v>
      </c>
      <c r="I63" s="25">
        <f t="shared" si="16"/>
        <v>161</v>
      </c>
      <c r="J63" s="25">
        <f t="shared" si="17"/>
        <v>93</v>
      </c>
      <c r="K63" s="37">
        <v>93</v>
      </c>
      <c r="L63" s="37"/>
      <c r="M63" s="37">
        <v>68</v>
      </c>
      <c r="N63" s="37"/>
      <c r="O63" s="28">
        <f t="shared" si="13"/>
        <v>35</v>
      </c>
      <c r="P63" s="37">
        <v>0</v>
      </c>
      <c r="Q63" s="37">
        <v>2</v>
      </c>
      <c r="R63" s="37">
        <v>5</v>
      </c>
      <c r="S63" s="25">
        <f t="shared" si="14"/>
        <v>110</v>
      </c>
      <c r="T63" s="29">
        <f t="shared" si="2"/>
        <v>0.57763975155279501</v>
      </c>
      <c r="U63" s="15" t="s">
        <v>186</v>
      </c>
      <c r="V63" s="30">
        <f t="shared" si="3"/>
        <v>0</v>
      </c>
      <c r="W63" s="30">
        <f t="shared" si="4"/>
        <v>0</v>
      </c>
      <c r="X63" s="30">
        <f t="shared" si="5"/>
        <v>0</v>
      </c>
      <c r="Y63" s="30">
        <f t="shared" si="6"/>
        <v>0</v>
      </c>
      <c r="Z63" s="30">
        <f t="shared" si="7"/>
        <v>0</v>
      </c>
      <c r="AA63" s="30">
        <f t="shared" si="8"/>
        <v>0</v>
      </c>
      <c r="AC63" s="217"/>
    </row>
    <row r="64" spans="1:29" s="15" customFormat="1" x14ac:dyDescent="0.25">
      <c r="A64" s="37">
        <v>2</v>
      </c>
      <c r="B64" s="38" t="s">
        <v>187</v>
      </c>
      <c r="C64" s="25">
        <f t="shared" si="9"/>
        <v>256</v>
      </c>
      <c r="D64" s="37">
        <v>110</v>
      </c>
      <c r="E64" s="37">
        <v>146</v>
      </c>
      <c r="F64" s="37"/>
      <c r="G64" s="37"/>
      <c r="H64" s="25">
        <f t="shared" si="15"/>
        <v>256</v>
      </c>
      <c r="I64" s="25">
        <f t="shared" si="16"/>
        <v>201</v>
      </c>
      <c r="J64" s="25">
        <f t="shared" si="17"/>
        <v>122</v>
      </c>
      <c r="K64" s="37">
        <v>121</v>
      </c>
      <c r="L64" s="37">
        <v>1</v>
      </c>
      <c r="M64" s="37">
        <v>79</v>
      </c>
      <c r="N64" s="37">
        <v>0</v>
      </c>
      <c r="O64" s="28">
        <f t="shared" si="13"/>
        <v>52</v>
      </c>
      <c r="P64" s="37"/>
      <c r="Q64" s="37"/>
      <c r="R64" s="37">
        <v>3</v>
      </c>
      <c r="S64" s="25">
        <f t="shared" si="14"/>
        <v>134</v>
      </c>
      <c r="T64" s="29">
        <f t="shared" si="2"/>
        <v>0.60696517412935325</v>
      </c>
      <c r="U64" s="15" t="s">
        <v>188</v>
      </c>
      <c r="V64" s="30">
        <f t="shared" si="3"/>
        <v>0</v>
      </c>
      <c r="W64" s="30">
        <f t="shared" si="4"/>
        <v>0</v>
      </c>
      <c r="X64" s="30">
        <f t="shared" si="5"/>
        <v>0</v>
      </c>
      <c r="Y64" s="30">
        <f t="shared" si="6"/>
        <v>0</v>
      </c>
      <c r="Z64" s="30">
        <f t="shared" si="7"/>
        <v>0</v>
      </c>
      <c r="AA64" s="30">
        <f t="shared" si="8"/>
        <v>0</v>
      </c>
      <c r="AC64" s="217"/>
    </row>
    <row r="65" spans="1:29" s="15" customFormat="1" x14ac:dyDescent="0.25">
      <c r="A65" s="37">
        <v>3</v>
      </c>
      <c r="B65" s="38" t="s">
        <v>189</v>
      </c>
      <c r="C65" s="25">
        <f t="shared" si="9"/>
        <v>163</v>
      </c>
      <c r="D65" s="37">
        <v>56</v>
      </c>
      <c r="E65" s="37">
        <v>107</v>
      </c>
      <c r="F65" s="37"/>
      <c r="G65" s="37"/>
      <c r="H65" s="25">
        <f t="shared" si="15"/>
        <v>163</v>
      </c>
      <c r="I65" s="25">
        <f t="shared" si="16"/>
        <v>138</v>
      </c>
      <c r="J65" s="25">
        <f t="shared" si="17"/>
        <v>80</v>
      </c>
      <c r="K65" s="37">
        <v>80</v>
      </c>
      <c r="L65" s="37"/>
      <c r="M65" s="37">
        <v>58</v>
      </c>
      <c r="N65" s="37"/>
      <c r="O65" s="28">
        <f t="shared" si="13"/>
        <v>15</v>
      </c>
      <c r="P65" s="37">
        <v>0</v>
      </c>
      <c r="Q65" s="37"/>
      <c r="R65" s="37">
        <v>10</v>
      </c>
      <c r="S65" s="25">
        <f t="shared" si="14"/>
        <v>83</v>
      </c>
      <c r="T65" s="29">
        <f t="shared" si="2"/>
        <v>0.57971014492753625</v>
      </c>
      <c r="U65" s="15" t="s">
        <v>190</v>
      </c>
      <c r="V65" s="30">
        <f t="shared" si="3"/>
        <v>0</v>
      </c>
      <c r="W65" s="30">
        <f t="shared" si="4"/>
        <v>0</v>
      </c>
      <c r="X65" s="30">
        <f t="shared" si="5"/>
        <v>0</v>
      </c>
      <c r="Y65" s="30">
        <f t="shared" si="6"/>
        <v>0</v>
      </c>
      <c r="Z65" s="30">
        <f t="shared" si="7"/>
        <v>0</v>
      </c>
      <c r="AA65" s="30">
        <f t="shared" si="8"/>
        <v>0</v>
      </c>
      <c r="AC65" s="217"/>
    </row>
    <row r="66" spans="1:29" s="15" customFormat="1" x14ac:dyDescent="0.25">
      <c r="A66" s="37">
        <v>4</v>
      </c>
      <c r="B66" s="38" t="s">
        <v>191</v>
      </c>
      <c r="C66" s="25">
        <f t="shared" si="9"/>
        <v>163</v>
      </c>
      <c r="D66" s="37">
        <v>57</v>
      </c>
      <c r="E66" s="37">
        <v>106</v>
      </c>
      <c r="F66" s="37">
        <v>2</v>
      </c>
      <c r="G66" s="37"/>
      <c r="H66" s="25">
        <f t="shared" si="15"/>
        <v>161</v>
      </c>
      <c r="I66" s="25">
        <f t="shared" si="16"/>
        <v>124</v>
      </c>
      <c r="J66" s="25">
        <f t="shared" si="17"/>
        <v>87</v>
      </c>
      <c r="K66" s="37">
        <v>87</v>
      </c>
      <c r="L66" s="37"/>
      <c r="M66" s="37">
        <v>37</v>
      </c>
      <c r="N66" s="37"/>
      <c r="O66" s="28">
        <f t="shared" si="13"/>
        <v>30</v>
      </c>
      <c r="P66" s="37"/>
      <c r="Q66" s="37"/>
      <c r="R66" s="37">
        <v>7</v>
      </c>
      <c r="S66" s="25">
        <f t="shared" si="14"/>
        <v>74</v>
      </c>
      <c r="T66" s="29">
        <f t="shared" si="2"/>
        <v>0.70161290322580649</v>
      </c>
      <c r="U66" s="15" t="s">
        <v>192</v>
      </c>
      <c r="V66" s="30">
        <f t="shared" si="3"/>
        <v>0</v>
      </c>
      <c r="W66" s="30">
        <f t="shared" si="4"/>
        <v>0</v>
      </c>
      <c r="X66" s="30">
        <f t="shared" si="5"/>
        <v>0</v>
      </c>
      <c r="Y66" s="30">
        <f t="shared" si="6"/>
        <v>0</v>
      </c>
      <c r="Z66" s="30">
        <f t="shared" si="7"/>
        <v>0</v>
      </c>
      <c r="AA66" s="30">
        <f t="shared" si="8"/>
        <v>0</v>
      </c>
      <c r="AC66" s="217"/>
    </row>
    <row r="67" spans="1:29" s="15" customFormat="1" x14ac:dyDescent="0.25">
      <c r="A67" s="37">
        <v>5</v>
      </c>
      <c r="B67" s="38" t="s">
        <v>193</v>
      </c>
      <c r="C67" s="25">
        <f t="shared" si="9"/>
        <v>199</v>
      </c>
      <c r="D67" s="37">
        <v>109</v>
      </c>
      <c r="E67" s="37">
        <v>90</v>
      </c>
      <c r="F67" s="37">
        <v>1</v>
      </c>
      <c r="G67" s="37"/>
      <c r="H67" s="25">
        <f t="shared" si="15"/>
        <v>198</v>
      </c>
      <c r="I67" s="25">
        <f t="shared" si="16"/>
        <v>134</v>
      </c>
      <c r="J67" s="25">
        <f t="shared" si="17"/>
        <v>74</v>
      </c>
      <c r="K67" s="37">
        <v>72</v>
      </c>
      <c r="L67" s="37">
        <v>2</v>
      </c>
      <c r="M67" s="37">
        <v>60</v>
      </c>
      <c r="N67" s="37"/>
      <c r="O67" s="28">
        <f t="shared" si="13"/>
        <v>59</v>
      </c>
      <c r="P67" s="37"/>
      <c r="Q67" s="37"/>
      <c r="R67" s="37">
        <v>5</v>
      </c>
      <c r="S67" s="25">
        <f t="shared" si="14"/>
        <v>124</v>
      </c>
      <c r="T67" s="29">
        <f t="shared" si="2"/>
        <v>0.55223880597014929</v>
      </c>
      <c r="U67" s="15" t="s">
        <v>194</v>
      </c>
      <c r="V67" s="30">
        <f t="shared" si="3"/>
        <v>0</v>
      </c>
      <c r="W67" s="30">
        <f t="shared" si="4"/>
        <v>0</v>
      </c>
      <c r="X67" s="30">
        <f t="shared" si="5"/>
        <v>0</v>
      </c>
      <c r="Y67" s="30">
        <f t="shared" si="6"/>
        <v>0</v>
      </c>
      <c r="Z67" s="30">
        <f t="shared" si="7"/>
        <v>0</v>
      </c>
      <c r="AA67" s="30">
        <f t="shared" si="8"/>
        <v>0</v>
      </c>
      <c r="AC67" s="217"/>
    </row>
    <row r="68" spans="1:29" s="15" customFormat="1" x14ac:dyDescent="0.25">
      <c r="A68" s="37">
        <v>6</v>
      </c>
      <c r="B68" s="38" t="s">
        <v>195</v>
      </c>
      <c r="C68" s="25">
        <f t="shared" si="9"/>
        <v>93</v>
      </c>
      <c r="D68" s="37">
        <v>37</v>
      </c>
      <c r="E68" s="37">
        <v>56</v>
      </c>
      <c r="F68" s="37"/>
      <c r="G68" s="37"/>
      <c r="H68" s="25">
        <f t="shared" si="15"/>
        <v>93</v>
      </c>
      <c r="I68" s="25">
        <f t="shared" si="16"/>
        <v>74</v>
      </c>
      <c r="J68" s="25">
        <f t="shared" si="17"/>
        <v>55</v>
      </c>
      <c r="K68" s="37">
        <v>55</v>
      </c>
      <c r="L68" s="37">
        <v>0</v>
      </c>
      <c r="M68" s="37">
        <v>19</v>
      </c>
      <c r="N68" s="37"/>
      <c r="O68" s="28">
        <f t="shared" si="13"/>
        <v>17</v>
      </c>
      <c r="P68" s="37"/>
      <c r="Q68" s="37"/>
      <c r="R68" s="37">
        <v>2</v>
      </c>
      <c r="S68" s="25">
        <f t="shared" si="14"/>
        <v>38</v>
      </c>
      <c r="T68" s="29">
        <f t="shared" ref="T68" si="22">J68/I68</f>
        <v>0.7432432432432432</v>
      </c>
      <c r="U68" s="15" t="s">
        <v>180</v>
      </c>
      <c r="V68" s="30">
        <f t="shared" ref="V68" si="23">C68-D68-E68</f>
        <v>0</v>
      </c>
      <c r="W68" s="30">
        <f t="shared" ref="W68" si="24">C68-F68-G68-H68</f>
        <v>0</v>
      </c>
      <c r="X68" s="30">
        <f t="shared" ref="X68" si="25">H68-I68-O68-P68-Q68-R68</f>
        <v>0</v>
      </c>
      <c r="Y68" s="30">
        <f t="shared" ref="Y68" si="26">I68-J68-M68-N68</f>
        <v>0</v>
      </c>
      <c r="Z68" s="30">
        <f t="shared" ref="Z68" si="27">J68-K68-L68</f>
        <v>0</v>
      </c>
      <c r="AA68" s="30">
        <f t="shared" ref="AA68" si="28">S68-M68-N68-O68-P68-Q68-R68</f>
        <v>0</v>
      </c>
      <c r="AC68" s="217"/>
    </row>
    <row r="69" spans="1:29" s="15" customFormat="1" x14ac:dyDescent="0.25">
      <c r="A69" s="37">
        <v>7</v>
      </c>
      <c r="B69" s="38" t="s">
        <v>179</v>
      </c>
      <c r="C69" s="25">
        <f t="shared" si="9"/>
        <v>12</v>
      </c>
      <c r="D69" s="37">
        <v>0</v>
      </c>
      <c r="E69" s="37">
        <v>12</v>
      </c>
      <c r="F69" s="37">
        <v>0</v>
      </c>
      <c r="G69" s="37">
        <v>0</v>
      </c>
      <c r="H69" s="25">
        <f t="shared" si="15"/>
        <v>12</v>
      </c>
      <c r="I69" s="25">
        <f t="shared" si="16"/>
        <v>12</v>
      </c>
      <c r="J69" s="25">
        <f t="shared" si="17"/>
        <v>4</v>
      </c>
      <c r="K69" s="37">
        <v>4</v>
      </c>
      <c r="L69" s="37">
        <v>0</v>
      </c>
      <c r="M69" s="37">
        <v>8</v>
      </c>
      <c r="N69" s="37">
        <v>0</v>
      </c>
      <c r="O69" s="28">
        <f t="shared" si="13"/>
        <v>0</v>
      </c>
      <c r="P69" s="37">
        <v>0</v>
      </c>
      <c r="Q69" s="37">
        <v>0</v>
      </c>
      <c r="R69" s="37">
        <v>0</v>
      </c>
      <c r="S69" s="25">
        <f t="shared" si="14"/>
        <v>8</v>
      </c>
      <c r="T69" s="29">
        <f t="shared" si="2"/>
        <v>0.33333333333333331</v>
      </c>
      <c r="U69" s="15" t="s">
        <v>196</v>
      </c>
      <c r="V69" s="30">
        <f t="shared" si="3"/>
        <v>0</v>
      </c>
      <c r="W69" s="30">
        <f t="shared" si="4"/>
        <v>0</v>
      </c>
      <c r="X69" s="30">
        <f t="shared" si="5"/>
        <v>0</v>
      </c>
      <c r="Y69" s="30">
        <f t="shared" si="6"/>
        <v>0</v>
      </c>
      <c r="Z69" s="30">
        <f t="shared" si="7"/>
        <v>0</v>
      </c>
      <c r="AA69" s="30">
        <f t="shared" si="8"/>
        <v>0</v>
      </c>
      <c r="AC69" s="217"/>
    </row>
    <row r="70" spans="1:29" s="35" customFormat="1" x14ac:dyDescent="0.25">
      <c r="A70" s="28" t="s">
        <v>51</v>
      </c>
      <c r="B70" s="33" t="s">
        <v>197</v>
      </c>
      <c r="C70" s="25">
        <f t="shared" si="9"/>
        <v>1250</v>
      </c>
      <c r="D70" s="34">
        <f>SUM(D71:D77)</f>
        <v>476</v>
      </c>
      <c r="E70" s="34">
        <f>SUM(E71:E77)</f>
        <v>774</v>
      </c>
      <c r="F70" s="34">
        <f>SUM(F71:F77)</f>
        <v>2</v>
      </c>
      <c r="G70" s="34">
        <f>SUM(G71:G77)</f>
        <v>0</v>
      </c>
      <c r="H70" s="25">
        <f t="shared" si="15"/>
        <v>1248</v>
      </c>
      <c r="I70" s="25">
        <f t="shared" si="16"/>
        <v>971</v>
      </c>
      <c r="J70" s="25">
        <f t="shared" si="17"/>
        <v>691</v>
      </c>
      <c r="K70" s="34">
        <f>SUM(K71:K77)</f>
        <v>687</v>
      </c>
      <c r="L70" s="34">
        <f>SUM(L71:L77)</f>
        <v>4</v>
      </c>
      <c r="M70" s="34">
        <f>SUM(M71:M77)</f>
        <v>278</v>
      </c>
      <c r="N70" s="34">
        <f>SUM(N71:N77)</f>
        <v>2</v>
      </c>
      <c r="O70" s="28">
        <f t="shared" si="13"/>
        <v>267</v>
      </c>
      <c r="P70" s="34">
        <f>SUM(P71:P77)</f>
        <v>8</v>
      </c>
      <c r="Q70" s="34">
        <f>SUM(Q71:Q77)</f>
        <v>0</v>
      </c>
      <c r="R70" s="34">
        <f>SUM(R71:R77)</f>
        <v>2</v>
      </c>
      <c r="S70" s="25">
        <f t="shared" si="14"/>
        <v>557</v>
      </c>
      <c r="T70" s="19">
        <f t="shared" si="2"/>
        <v>0.71163748712667352</v>
      </c>
      <c r="V70" s="36">
        <f t="shared" si="3"/>
        <v>0</v>
      </c>
      <c r="W70" s="36">
        <f t="shared" si="4"/>
        <v>0</v>
      </c>
      <c r="X70" s="36">
        <f t="shared" si="5"/>
        <v>0</v>
      </c>
      <c r="Y70" s="36">
        <f t="shared" si="6"/>
        <v>0</v>
      </c>
      <c r="Z70" s="36">
        <f t="shared" si="7"/>
        <v>0</v>
      </c>
      <c r="AA70" s="36">
        <f t="shared" si="8"/>
        <v>0</v>
      </c>
      <c r="AC70" s="217"/>
    </row>
    <row r="71" spans="1:29" s="15" customFormat="1" x14ac:dyDescent="0.25">
      <c r="A71" s="37" t="s">
        <v>45</v>
      </c>
      <c r="B71" s="38" t="s">
        <v>198</v>
      </c>
      <c r="C71" s="25">
        <f t="shared" si="9"/>
        <v>194</v>
      </c>
      <c r="D71" s="43">
        <v>58</v>
      </c>
      <c r="E71" s="37">
        <v>136</v>
      </c>
      <c r="F71" s="37">
        <v>1</v>
      </c>
      <c r="G71" s="37">
        <v>0</v>
      </c>
      <c r="H71" s="25">
        <f t="shared" si="15"/>
        <v>193</v>
      </c>
      <c r="I71" s="25">
        <f t="shared" si="16"/>
        <v>150</v>
      </c>
      <c r="J71" s="25">
        <f t="shared" si="17"/>
        <v>116</v>
      </c>
      <c r="K71" s="37">
        <v>116</v>
      </c>
      <c r="L71" s="37">
        <v>0</v>
      </c>
      <c r="M71" s="37">
        <v>33</v>
      </c>
      <c r="N71" s="37">
        <v>1</v>
      </c>
      <c r="O71" s="28">
        <f t="shared" si="13"/>
        <v>41</v>
      </c>
      <c r="P71" s="37">
        <v>2</v>
      </c>
      <c r="Q71" s="37">
        <v>0</v>
      </c>
      <c r="R71" s="37">
        <v>0</v>
      </c>
      <c r="S71" s="25">
        <f t="shared" si="14"/>
        <v>77</v>
      </c>
      <c r="T71" s="29">
        <f t="shared" si="2"/>
        <v>0.77333333333333332</v>
      </c>
      <c r="U71" s="15" t="s">
        <v>199</v>
      </c>
      <c r="V71" s="30">
        <f t="shared" si="3"/>
        <v>0</v>
      </c>
      <c r="W71" s="30">
        <f t="shared" si="4"/>
        <v>0</v>
      </c>
      <c r="X71" s="30">
        <f t="shared" si="5"/>
        <v>0</v>
      </c>
      <c r="Y71" s="30">
        <f t="shared" si="6"/>
        <v>0</v>
      </c>
      <c r="Z71" s="30">
        <f t="shared" si="7"/>
        <v>0</v>
      </c>
      <c r="AA71" s="30">
        <f t="shared" si="8"/>
        <v>0</v>
      </c>
      <c r="AC71" s="217"/>
    </row>
    <row r="72" spans="1:29" s="15" customFormat="1" x14ac:dyDescent="0.25">
      <c r="A72" s="37" t="s">
        <v>46</v>
      </c>
      <c r="B72" s="38" t="s">
        <v>200</v>
      </c>
      <c r="C72" s="25">
        <f t="shared" si="9"/>
        <v>271</v>
      </c>
      <c r="D72" s="43">
        <v>123</v>
      </c>
      <c r="E72" s="37">
        <v>148</v>
      </c>
      <c r="F72" s="37">
        <v>1</v>
      </c>
      <c r="G72" s="37">
        <v>0</v>
      </c>
      <c r="H72" s="25">
        <f t="shared" si="15"/>
        <v>270</v>
      </c>
      <c r="I72" s="25">
        <f t="shared" si="16"/>
        <v>200</v>
      </c>
      <c r="J72" s="25">
        <f t="shared" si="17"/>
        <v>136</v>
      </c>
      <c r="K72" s="37">
        <v>134</v>
      </c>
      <c r="L72" s="37">
        <v>2</v>
      </c>
      <c r="M72" s="37">
        <v>64</v>
      </c>
      <c r="N72" s="37">
        <v>0</v>
      </c>
      <c r="O72" s="28">
        <f t="shared" si="13"/>
        <v>66</v>
      </c>
      <c r="P72" s="37">
        <v>4</v>
      </c>
      <c r="Q72" s="37">
        <v>0</v>
      </c>
      <c r="R72" s="37">
        <v>0</v>
      </c>
      <c r="S72" s="25">
        <f t="shared" si="14"/>
        <v>134</v>
      </c>
      <c r="T72" s="29">
        <f t="shared" si="2"/>
        <v>0.68</v>
      </c>
      <c r="U72" s="15" t="s">
        <v>201</v>
      </c>
      <c r="V72" s="30">
        <f t="shared" si="3"/>
        <v>0</v>
      </c>
      <c r="W72" s="30">
        <f t="shared" si="4"/>
        <v>0</v>
      </c>
      <c r="X72" s="30">
        <f t="shared" si="5"/>
        <v>0</v>
      </c>
      <c r="Y72" s="30">
        <f t="shared" si="6"/>
        <v>0</v>
      </c>
      <c r="Z72" s="30">
        <f t="shared" si="7"/>
        <v>0</v>
      </c>
      <c r="AA72" s="30">
        <f t="shared" si="8"/>
        <v>0</v>
      </c>
      <c r="AC72" s="217"/>
    </row>
    <row r="73" spans="1:29" s="15" customFormat="1" x14ac:dyDescent="0.25">
      <c r="A73" s="37" t="s">
        <v>47</v>
      </c>
      <c r="B73" s="38" t="s">
        <v>202</v>
      </c>
      <c r="C73" s="25">
        <f t="shared" si="9"/>
        <v>168</v>
      </c>
      <c r="D73" s="43">
        <v>84</v>
      </c>
      <c r="E73" s="37">
        <v>84</v>
      </c>
      <c r="F73" s="37">
        <v>0</v>
      </c>
      <c r="G73" s="37">
        <v>0</v>
      </c>
      <c r="H73" s="25">
        <f t="shared" si="15"/>
        <v>168</v>
      </c>
      <c r="I73" s="25">
        <f t="shared" si="16"/>
        <v>130</v>
      </c>
      <c r="J73" s="25">
        <f t="shared" si="17"/>
        <v>69</v>
      </c>
      <c r="K73" s="37">
        <v>68</v>
      </c>
      <c r="L73" s="37">
        <v>1</v>
      </c>
      <c r="M73" s="37">
        <v>61</v>
      </c>
      <c r="N73" s="37">
        <v>0</v>
      </c>
      <c r="O73" s="28">
        <f t="shared" si="13"/>
        <v>35</v>
      </c>
      <c r="P73" s="37">
        <v>2</v>
      </c>
      <c r="Q73" s="37">
        <v>0</v>
      </c>
      <c r="R73" s="37">
        <v>1</v>
      </c>
      <c r="S73" s="25">
        <f t="shared" si="14"/>
        <v>99</v>
      </c>
      <c r="T73" s="29">
        <f t="shared" si="2"/>
        <v>0.53076923076923077</v>
      </c>
      <c r="U73" s="15" t="s">
        <v>203</v>
      </c>
      <c r="V73" s="30">
        <f t="shared" si="3"/>
        <v>0</v>
      </c>
      <c r="W73" s="30">
        <f t="shared" si="4"/>
        <v>0</v>
      </c>
      <c r="X73" s="30">
        <f t="shared" si="5"/>
        <v>0</v>
      </c>
      <c r="Y73" s="30">
        <f t="shared" si="6"/>
        <v>0</v>
      </c>
      <c r="Z73" s="30">
        <f t="shared" si="7"/>
        <v>0</v>
      </c>
      <c r="AA73" s="30">
        <f t="shared" si="8"/>
        <v>0</v>
      </c>
      <c r="AC73" s="217"/>
    </row>
    <row r="74" spans="1:29" s="15" customFormat="1" x14ac:dyDescent="0.25">
      <c r="A74" s="37" t="s">
        <v>48</v>
      </c>
      <c r="B74" s="38" t="s">
        <v>204</v>
      </c>
      <c r="C74" s="25">
        <f t="shared" si="9"/>
        <v>186</v>
      </c>
      <c r="D74" s="43">
        <v>64</v>
      </c>
      <c r="E74" s="37">
        <v>122</v>
      </c>
      <c r="F74" s="37">
        <v>0</v>
      </c>
      <c r="G74" s="37">
        <v>0</v>
      </c>
      <c r="H74" s="25">
        <f t="shared" si="15"/>
        <v>186</v>
      </c>
      <c r="I74" s="25">
        <f t="shared" si="16"/>
        <v>146</v>
      </c>
      <c r="J74" s="25">
        <f t="shared" si="17"/>
        <v>104</v>
      </c>
      <c r="K74" s="37">
        <v>104</v>
      </c>
      <c r="L74" s="37">
        <v>0</v>
      </c>
      <c r="M74" s="37">
        <v>42</v>
      </c>
      <c r="N74" s="37">
        <v>0</v>
      </c>
      <c r="O74" s="28">
        <f t="shared" si="13"/>
        <v>40</v>
      </c>
      <c r="P74" s="37">
        <v>0</v>
      </c>
      <c r="Q74" s="37">
        <v>0</v>
      </c>
      <c r="R74" s="37">
        <v>0</v>
      </c>
      <c r="S74" s="25">
        <f t="shared" si="14"/>
        <v>82</v>
      </c>
      <c r="T74" s="29">
        <f t="shared" si="2"/>
        <v>0.71232876712328763</v>
      </c>
      <c r="U74" s="15" t="s">
        <v>205</v>
      </c>
      <c r="V74" s="30">
        <f t="shared" si="3"/>
        <v>0</v>
      </c>
      <c r="W74" s="30">
        <f t="shared" si="4"/>
        <v>0</v>
      </c>
      <c r="X74" s="30">
        <f t="shared" si="5"/>
        <v>0</v>
      </c>
      <c r="Y74" s="30">
        <f t="shared" si="6"/>
        <v>0</v>
      </c>
      <c r="Z74" s="30">
        <f t="shared" si="7"/>
        <v>0</v>
      </c>
      <c r="AA74" s="30">
        <f t="shared" si="8"/>
        <v>0</v>
      </c>
      <c r="AC74" s="217"/>
    </row>
    <row r="75" spans="1:29" s="15" customFormat="1" x14ac:dyDescent="0.25">
      <c r="A75" s="37" t="s">
        <v>49</v>
      </c>
      <c r="B75" s="38" t="s">
        <v>206</v>
      </c>
      <c r="C75" s="25">
        <f t="shared" ref="C75:C102" si="29">D75+E75</f>
        <v>153</v>
      </c>
      <c r="D75" s="43">
        <v>53</v>
      </c>
      <c r="E75" s="37">
        <v>100</v>
      </c>
      <c r="F75" s="37">
        <v>0</v>
      </c>
      <c r="G75" s="37">
        <v>0</v>
      </c>
      <c r="H75" s="25">
        <f t="shared" si="15"/>
        <v>153</v>
      </c>
      <c r="I75" s="25">
        <f t="shared" si="16"/>
        <v>122</v>
      </c>
      <c r="J75" s="25">
        <f t="shared" si="17"/>
        <v>94</v>
      </c>
      <c r="K75" s="37">
        <v>93</v>
      </c>
      <c r="L75" s="37">
        <v>1</v>
      </c>
      <c r="M75" s="37">
        <v>28</v>
      </c>
      <c r="N75" s="37">
        <v>0</v>
      </c>
      <c r="O75" s="28">
        <f t="shared" ref="O75:O102" si="30">H75-I75-Q75-R75-P75</f>
        <v>31</v>
      </c>
      <c r="P75" s="37">
        <v>0</v>
      </c>
      <c r="Q75" s="37">
        <v>0</v>
      </c>
      <c r="R75" s="37">
        <v>0</v>
      </c>
      <c r="S75" s="25">
        <f t="shared" ref="S75:S102" si="31">R75+Q75+P75+O75+N75+M75</f>
        <v>59</v>
      </c>
      <c r="T75" s="29">
        <f t="shared" si="2"/>
        <v>0.77049180327868849</v>
      </c>
      <c r="U75" s="15" t="s">
        <v>207</v>
      </c>
      <c r="V75" s="30">
        <f t="shared" si="3"/>
        <v>0</v>
      </c>
      <c r="W75" s="30">
        <f t="shared" si="4"/>
        <v>0</v>
      </c>
      <c r="X75" s="30">
        <f t="shared" si="5"/>
        <v>0</v>
      </c>
      <c r="Y75" s="30">
        <f t="shared" si="6"/>
        <v>0</v>
      </c>
      <c r="Z75" s="30">
        <f t="shared" si="7"/>
        <v>0</v>
      </c>
      <c r="AA75" s="30">
        <f t="shared" si="8"/>
        <v>0</v>
      </c>
      <c r="AC75" s="217"/>
    </row>
    <row r="76" spans="1:29" s="15" customFormat="1" x14ac:dyDescent="0.25">
      <c r="A76" s="37" t="s">
        <v>50</v>
      </c>
      <c r="B76" s="38" t="s">
        <v>208</v>
      </c>
      <c r="C76" s="25">
        <f t="shared" si="29"/>
        <v>167</v>
      </c>
      <c r="D76" s="43">
        <v>60</v>
      </c>
      <c r="E76" s="37">
        <v>107</v>
      </c>
      <c r="F76" s="37">
        <v>0</v>
      </c>
      <c r="G76" s="37">
        <v>0</v>
      </c>
      <c r="H76" s="25">
        <f t="shared" si="15"/>
        <v>167</v>
      </c>
      <c r="I76" s="25">
        <f t="shared" si="16"/>
        <v>127</v>
      </c>
      <c r="J76" s="25">
        <f t="shared" si="17"/>
        <v>96</v>
      </c>
      <c r="K76" s="37">
        <v>96</v>
      </c>
      <c r="L76" s="37">
        <v>0</v>
      </c>
      <c r="M76" s="37">
        <v>31</v>
      </c>
      <c r="N76" s="37">
        <v>0</v>
      </c>
      <c r="O76" s="28">
        <f t="shared" si="30"/>
        <v>39</v>
      </c>
      <c r="P76" s="37">
        <v>0</v>
      </c>
      <c r="Q76" s="37">
        <v>0</v>
      </c>
      <c r="R76" s="37">
        <v>1</v>
      </c>
      <c r="S76" s="25">
        <f t="shared" si="31"/>
        <v>71</v>
      </c>
      <c r="T76" s="29">
        <f t="shared" si="2"/>
        <v>0.75590551181102361</v>
      </c>
      <c r="U76" s="15" t="s">
        <v>209</v>
      </c>
      <c r="V76" s="30">
        <f t="shared" si="3"/>
        <v>0</v>
      </c>
      <c r="W76" s="30">
        <f t="shared" si="4"/>
        <v>0</v>
      </c>
      <c r="X76" s="30">
        <f t="shared" si="5"/>
        <v>0</v>
      </c>
      <c r="Y76" s="30">
        <f t="shared" si="6"/>
        <v>0</v>
      </c>
      <c r="Z76" s="30">
        <f t="shared" si="7"/>
        <v>0</v>
      </c>
      <c r="AA76" s="30">
        <f t="shared" si="8"/>
        <v>0</v>
      </c>
      <c r="AC76" s="217"/>
    </row>
    <row r="77" spans="1:29" s="15" customFormat="1" x14ac:dyDescent="0.25">
      <c r="A77" s="37" t="s">
        <v>51</v>
      </c>
      <c r="B77" s="38" t="s">
        <v>210</v>
      </c>
      <c r="C77" s="25">
        <f t="shared" si="29"/>
        <v>111</v>
      </c>
      <c r="D77" s="43">
        <v>34</v>
      </c>
      <c r="E77" s="37">
        <v>77</v>
      </c>
      <c r="F77" s="37">
        <v>0</v>
      </c>
      <c r="G77" s="37">
        <v>0</v>
      </c>
      <c r="H77" s="25">
        <f t="shared" si="15"/>
        <v>111</v>
      </c>
      <c r="I77" s="25">
        <f t="shared" si="16"/>
        <v>96</v>
      </c>
      <c r="J77" s="25">
        <f t="shared" si="17"/>
        <v>76</v>
      </c>
      <c r="K77" s="37">
        <v>76</v>
      </c>
      <c r="L77" s="37">
        <v>0</v>
      </c>
      <c r="M77" s="37">
        <v>19</v>
      </c>
      <c r="N77" s="37">
        <v>1</v>
      </c>
      <c r="O77" s="28">
        <f t="shared" si="30"/>
        <v>15</v>
      </c>
      <c r="P77" s="37">
        <v>0</v>
      </c>
      <c r="Q77" s="37">
        <v>0</v>
      </c>
      <c r="R77" s="37">
        <v>0</v>
      </c>
      <c r="S77" s="25">
        <f t="shared" si="31"/>
        <v>35</v>
      </c>
      <c r="T77" s="29">
        <f t="shared" si="2"/>
        <v>0.79166666666666663</v>
      </c>
      <c r="U77" s="15" t="s">
        <v>211</v>
      </c>
      <c r="V77" s="30">
        <f t="shared" si="3"/>
        <v>0</v>
      </c>
      <c r="W77" s="30">
        <f t="shared" si="4"/>
        <v>0</v>
      </c>
      <c r="X77" s="30">
        <f t="shared" si="5"/>
        <v>0</v>
      </c>
      <c r="Y77" s="30">
        <f t="shared" si="6"/>
        <v>0</v>
      </c>
      <c r="Z77" s="30">
        <f t="shared" si="7"/>
        <v>0</v>
      </c>
      <c r="AA77" s="30">
        <f t="shared" si="8"/>
        <v>0</v>
      </c>
      <c r="AC77" s="217"/>
    </row>
    <row r="78" spans="1:29" s="35" customFormat="1" x14ac:dyDescent="0.25">
      <c r="A78" s="28" t="s">
        <v>52</v>
      </c>
      <c r="B78" s="33" t="s">
        <v>212</v>
      </c>
      <c r="C78" s="25">
        <f t="shared" si="29"/>
        <v>717</v>
      </c>
      <c r="D78" s="34">
        <f t="shared" ref="D78:R78" si="32">SUM(D79:D83)</f>
        <v>257</v>
      </c>
      <c r="E78" s="34">
        <f t="shared" si="32"/>
        <v>460</v>
      </c>
      <c r="F78" s="34">
        <f t="shared" si="32"/>
        <v>0</v>
      </c>
      <c r="G78" s="34">
        <f t="shared" si="32"/>
        <v>0</v>
      </c>
      <c r="H78" s="25">
        <f t="shared" si="15"/>
        <v>717</v>
      </c>
      <c r="I78" s="25">
        <f t="shared" si="16"/>
        <v>606</v>
      </c>
      <c r="J78" s="25">
        <f t="shared" si="17"/>
        <v>246</v>
      </c>
      <c r="K78" s="34">
        <f t="shared" si="32"/>
        <v>244</v>
      </c>
      <c r="L78" s="34">
        <f t="shared" si="32"/>
        <v>2</v>
      </c>
      <c r="M78" s="34">
        <f t="shared" si="32"/>
        <v>360</v>
      </c>
      <c r="N78" s="34">
        <f t="shared" si="32"/>
        <v>0</v>
      </c>
      <c r="O78" s="28">
        <f t="shared" si="30"/>
        <v>97</v>
      </c>
      <c r="P78" s="34">
        <f t="shared" si="32"/>
        <v>14</v>
      </c>
      <c r="Q78" s="34">
        <f t="shared" si="32"/>
        <v>0</v>
      </c>
      <c r="R78" s="34">
        <f t="shared" si="32"/>
        <v>0</v>
      </c>
      <c r="S78" s="25">
        <f t="shared" si="31"/>
        <v>471</v>
      </c>
      <c r="T78" s="19">
        <f t="shared" si="2"/>
        <v>0.40594059405940597</v>
      </c>
      <c r="V78" s="36">
        <f t="shared" si="3"/>
        <v>0</v>
      </c>
      <c r="W78" s="36">
        <f t="shared" si="4"/>
        <v>0</v>
      </c>
      <c r="X78" s="36">
        <f t="shared" si="5"/>
        <v>0</v>
      </c>
      <c r="Y78" s="36">
        <f t="shared" si="6"/>
        <v>0</v>
      </c>
      <c r="Z78" s="36">
        <f t="shared" si="7"/>
        <v>0</v>
      </c>
      <c r="AA78" s="36">
        <f t="shared" si="8"/>
        <v>0</v>
      </c>
      <c r="AC78" s="217"/>
    </row>
    <row r="79" spans="1:29" s="15" customFormat="1" x14ac:dyDescent="0.25">
      <c r="A79" s="37" t="s">
        <v>45</v>
      </c>
      <c r="B79" s="38" t="s">
        <v>213</v>
      </c>
      <c r="C79" s="25">
        <f t="shared" si="29"/>
        <v>218</v>
      </c>
      <c r="D79" s="26">
        <v>66</v>
      </c>
      <c r="E79" s="27">
        <v>152</v>
      </c>
      <c r="F79" s="27"/>
      <c r="G79" s="45"/>
      <c r="H79" s="25">
        <f t="shared" si="15"/>
        <v>218</v>
      </c>
      <c r="I79" s="25">
        <f t="shared" si="16"/>
        <v>195</v>
      </c>
      <c r="J79" s="25">
        <f t="shared" si="17"/>
        <v>89</v>
      </c>
      <c r="K79" s="27">
        <v>89</v>
      </c>
      <c r="L79" s="27"/>
      <c r="M79" s="27">
        <v>106</v>
      </c>
      <c r="N79" s="27"/>
      <c r="O79" s="28">
        <f t="shared" si="30"/>
        <v>16</v>
      </c>
      <c r="P79" s="27">
        <v>7</v>
      </c>
      <c r="Q79" s="45">
        <v>0</v>
      </c>
      <c r="R79" s="45">
        <v>0</v>
      </c>
      <c r="S79" s="25">
        <f t="shared" si="31"/>
        <v>129</v>
      </c>
      <c r="T79" s="29">
        <f t="shared" si="2"/>
        <v>0.4564102564102564</v>
      </c>
      <c r="U79" s="15" t="s">
        <v>214</v>
      </c>
      <c r="V79" s="30">
        <f t="shared" si="3"/>
        <v>0</v>
      </c>
      <c r="W79" s="30">
        <f t="shared" si="4"/>
        <v>0</v>
      </c>
      <c r="X79" s="30">
        <f t="shared" si="5"/>
        <v>0</v>
      </c>
      <c r="Y79" s="30">
        <f t="shared" si="6"/>
        <v>0</v>
      </c>
      <c r="Z79" s="30">
        <f t="shared" si="7"/>
        <v>0</v>
      </c>
      <c r="AA79" s="30">
        <f t="shared" si="8"/>
        <v>0</v>
      </c>
      <c r="AC79" s="217"/>
    </row>
    <row r="80" spans="1:29" s="15" customFormat="1" x14ac:dyDescent="0.25">
      <c r="A80" s="37" t="s">
        <v>46</v>
      </c>
      <c r="B80" s="38" t="s">
        <v>215</v>
      </c>
      <c r="C80" s="25">
        <f t="shared" si="29"/>
        <v>275</v>
      </c>
      <c r="D80" s="27">
        <v>96</v>
      </c>
      <c r="E80" s="27">
        <v>179</v>
      </c>
      <c r="F80" s="27"/>
      <c r="G80" s="45"/>
      <c r="H80" s="25">
        <f t="shared" si="15"/>
        <v>275</v>
      </c>
      <c r="I80" s="25">
        <f t="shared" si="16"/>
        <v>243</v>
      </c>
      <c r="J80" s="25">
        <f t="shared" si="17"/>
        <v>79</v>
      </c>
      <c r="K80" s="27">
        <v>77</v>
      </c>
      <c r="L80" s="27">
        <v>2</v>
      </c>
      <c r="M80" s="27">
        <v>164</v>
      </c>
      <c r="N80" s="27"/>
      <c r="O80" s="28">
        <f t="shared" si="30"/>
        <v>32</v>
      </c>
      <c r="P80" s="27"/>
      <c r="Q80" s="45"/>
      <c r="R80" s="45"/>
      <c r="S80" s="25">
        <f t="shared" si="31"/>
        <v>196</v>
      </c>
      <c r="T80" s="29">
        <f t="shared" si="2"/>
        <v>0.32510288065843623</v>
      </c>
      <c r="U80" s="15" t="s">
        <v>216</v>
      </c>
      <c r="V80" s="30">
        <f>C83-D83-E83</f>
        <v>0</v>
      </c>
      <c r="W80" s="30">
        <f>C83-F83-G83-H83</f>
        <v>0</v>
      </c>
      <c r="X80" s="30">
        <f>H83-I83-O83-P83-Q83-R83</f>
        <v>0</v>
      </c>
      <c r="Y80" s="30">
        <f>I83-J83-M83-N83</f>
        <v>0</v>
      </c>
      <c r="Z80" s="30">
        <f>J83-K83-L83</f>
        <v>0</v>
      </c>
      <c r="AA80" s="30">
        <f>S83-M83-N83-O83-P83-Q83-R83</f>
        <v>0</v>
      </c>
      <c r="AC80" s="217"/>
    </row>
    <row r="81" spans="1:29" s="15" customFormat="1" x14ac:dyDescent="0.25">
      <c r="A81" s="37" t="s">
        <v>47</v>
      </c>
      <c r="B81" s="38" t="s">
        <v>217</v>
      </c>
      <c r="C81" s="25">
        <f t="shared" si="29"/>
        <v>91</v>
      </c>
      <c r="D81" s="27">
        <v>24</v>
      </c>
      <c r="E81" s="27">
        <v>67</v>
      </c>
      <c r="F81" s="27"/>
      <c r="G81" s="45"/>
      <c r="H81" s="25">
        <f t="shared" si="15"/>
        <v>91</v>
      </c>
      <c r="I81" s="25">
        <f t="shared" si="16"/>
        <v>74</v>
      </c>
      <c r="J81" s="25">
        <f t="shared" si="17"/>
        <v>55</v>
      </c>
      <c r="K81" s="27">
        <v>55</v>
      </c>
      <c r="L81" s="27"/>
      <c r="M81" s="27">
        <v>19</v>
      </c>
      <c r="N81" s="27"/>
      <c r="O81" s="28">
        <f t="shared" si="30"/>
        <v>17</v>
      </c>
      <c r="P81" s="27"/>
      <c r="Q81" s="45"/>
      <c r="R81" s="45"/>
      <c r="S81" s="25">
        <f t="shared" si="31"/>
        <v>36</v>
      </c>
      <c r="T81" s="29">
        <f t="shared" si="2"/>
        <v>0.7432432432432432</v>
      </c>
      <c r="U81" s="15" t="s">
        <v>218</v>
      </c>
      <c r="V81" s="30">
        <f>C83-D83-E83</f>
        <v>0</v>
      </c>
      <c r="W81" s="30">
        <f>C83-F83-G83-H83</f>
        <v>0</v>
      </c>
      <c r="X81" s="30">
        <f>H83-I83-O83-P83-Q83-R83</f>
        <v>0</v>
      </c>
      <c r="Y81" s="30">
        <f>I83-J83-M83-N83</f>
        <v>0</v>
      </c>
      <c r="Z81" s="30">
        <f>J83-K83-L83</f>
        <v>0</v>
      </c>
      <c r="AA81" s="30">
        <f>S83-M83-N83-O83-P83-Q83-R83</f>
        <v>0</v>
      </c>
      <c r="AC81" s="217"/>
    </row>
    <row r="82" spans="1:29" s="15" customFormat="1" x14ac:dyDescent="0.25">
      <c r="A82" s="37" t="s">
        <v>48</v>
      </c>
      <c r="B82" s="38" t="s">
        <v>219</v>
      </c>
      <c r="C82" s="25">
        <f t="shared" si="29"/>
        <v>69</v>
      </c>
      <c r="D82" s="27">
        <v>32</v>
      </c>
      <c r="E82" s="27">
        <v>37</v>
      </c>
      <c r="F82" s="45"/>
      <c r="G82" s="45"/>
      <c r="H82" s="25">
        <f t="shared" si="15"/>
        <v>69</v>
      </c>
      <c r="I82" s="25">
        <f t="shared" si="16"/>
        <v>53</v>
      </c>
      <c r="J82" s="25">
        <f t="shared" si="17"/>
        <v>23</v>
      </c>
      <c r="K82" s="32">
        <v>23</v>
      </c>
      <c r="L82" s="32"/>
      <c r="M82" s="32">
        <v>30</v>
      </c>
      <c r="N82" s="27"/>
      <c r="O82" s="28">
        <f t="shared" si="30"/>
        <v>16</v>
      </c>
      <c r="P82" s="45"/>
      <c r="Q82" s="45"/>
      <c r="R82" s="45"/>
      <c r="S82" s="25">
        <f t="shared" si="31"/>
        <v>46</v>
      </c>
      <c r="T82" s="29">
        <f t="shared" ref="T82" si="33">J82/I82</f>
        <v>0.43396226415094341</v>
      </c>
      <c r="U82" s="15" t="s">
        <v>220</v>
      </c>
      <c r="V82" s="30"/>
      <c r="W82" s="30"/>
      <c r="X82" s="30"/>
      <c r="Y82" s="30"/>
      <c r="Z82" s="30"/>
      <c r="AA82" s="30"/>
      <c r="AC82" s="217"/>
    </row>
    <row r="83" spans="1:29" s="15" customFormat="1" x14ac:dyDescent="0.25">
      <c r="A83" s="37" t="s">
        <v>49</v>
      </c>
      <c r="B83" s="38" t="s">
        <v>319</v>
      </c>
      <c r="C83" s="25">
        <f t="shared" si="29"/>
        <v>64</v>
      </c>
      <c r="D83" s="27">
        <v>39</v>
      </c>
      <c r="E83" s="27">
        <v>25</v>
      </c>
      <c r="F83" s="45"/>
      <c r="G83" s="45"/>
      <c r="H83" s="25">
        <f t="shared" si="15"/>
        <v>64</v>
      </c>
      <c r="I83" s="25">
        <f t="shared" si="16"/>
        <v>41</v>
      </c>
      <c r="J83" s="25">
        <f t="shared" si="17"/>
        <v>0</v>
      </c>
      <c r="K83" s="45"/>
      <c r="L83" s="45"/>
      <c r="M83" s="32">
        <v>41</v>
      </c>
      <c r="N83" s="32"/>
      <c r="O83" s="28">
        <f t="shared" si="30"/>
        <v>16</v>
      </c>
      <c r="P83" s="32">
        <v>7</v>
      </c>
      <c r="Q83" s="45"/>
      <c r="R83" s="45"/>
      <c r="S83" s="25">
        <f t="shared" si="31"/>
        <v>64</v>
      </c>
      <c r="T83" s="29">
        <f t="shared" si="2"/>
        <v>0</v>
      </c>
      <c r="U83" s="15" t="s">
        <v>320</v>
      </c>
      <c r="V83" s="30">
        <f>C84-D84-E84</f>
        <v>0</v>
      </c>
      <c r="W83" s="30">
        <f>C84-F84-G84-H84</f>
        <v>0</v>
      </c>
      <c r="X83" s="30">
        <f>H84-I84-O84-P84-Q84-R84</f>
        <v>0</v>
      </c>
      <c r="Y83" s="30">
        <f>I84-J84-M84-N84</f>
        <v>0</v>
      </c>
      <c r="Z83" s="30">
        <f>J84-K84-L84</f>
        <v>0</v>
      </c>
      <c r="AA83" s="30">
        <f>S84-M84-N84-O84-P84-Q84-R84</f>
        <v>0</v>
      </c>
      <c r="AC83" s="217"/>
    </row>
    <row r="84" spans="1:29" s="35" customFormat="1" x14ac:dyDescent="0.25">
      <c r="A84" s="28" t="s">
        <v>53</v>
      </c>
      <c r="B84" s="33" t="s">
        <v>221</v>
      </c>
      <c r="C84" s="25">
        <f t="shared" si="29"/>
        <v>957</v>
      </c>
      <c r="D84" s="34">
        <f>SUM(D85:D90)</f>
        <v>383</v>
      </c>
      <c r="E84" s="34">
        <f>SUM(E85:E90)</f>
        <v>574</v>
      </c>
      <c r="F84" s="34">
        <f>SUM(F85:F90)</f>
        <v>2</v>
      </c>
      <c r="G84" s="34">
        <f>SUM(G85:G90)</f>
        <v>1</v>
      </c>
      <c r="H84" s="25">
        <f t="shared" si="15"/>
        <v>954</v>
      </c>
      <c r="I84" s="25">
        <f t="shared" si="16"/>
        <v>831</v>
      </c>
      <c r="J84" s="25">
        <f t="shared" si="17"/>
        <v>462</v>
      </c>
      <c r="K84" s="34">
        <f>SUM(K85:K90)</f>
        <v>460</v>
      </c>
      <c r="L84" s="34">
        <f>SUM(L85:L90)</f>
        <v>2</v>
      </c>
      <c r="M84" s="34">
        <f>SUM(M85:M90)</f>
        <v>367</v>
      </c>
      <c r="N84" s="34">
        <f>SUM(N85:N90)</f>
        <v>2</v>
      </c>
      <c r="O84" s="28">
        <f t="shared" si="30"/>
        <v>112</v>
      </c>
      <c r="P84" s="34">
        <f>SUM(P85:P90)</f>
        <v>11</v>
      </c>
      <c r="Q84" s="34">
        <f>SUM(Q85:Q90)</f>
        <v>0</v>
      </c>
      <c r="R84" s="34">
        <f>SUM(R85:R90)</f>
        <v>0</v>
      </c>
      <c r="S84" s="25">
        <f t="shared" si="31"/>
        <v>492</v>
      </c>
      <c r="T84" s="19">
        <f t="shared" si="2"/>
        <v>0.55595667870036103</v>
      </c>
      <c r="V84" s="36">
        <f t="shared" si="3"/>
        <v>0</v>
      </c>
      <c r="W84" s="36">
        <f t="shared" si="4"/>
        <v>0</v>
      </c>
      <c r="X84" s="36">
        <f t="shared" si="5"/>
        <v>0</v>
      </c>
      <c r="Y84" s="36">
        <f t="shared" si="6"/>
        <v>0</v>
      </c>
      <c r="Z84" s="36">
        <f t="shared" si="7"/>
        <v>0</v>
      </c>
      <c r="AA84" s="36">
        <f t="shared" si="8"/>
        <v>0</v>
      </c>
      <c r="AC84" s="217"/>
    </row>
    <row r="85" spans="1:29" s="15" customFormat="1" x14ac:dyDescent="0.25">
      <c r="A85" s="46">
        <v>1</v>
      </c>
      <c r="B85" s="47" t="s">
        <v>222</v>
      </c>
      <c r="C85" s="25">
        <f t="shared" si="29"/>
        <v>186</v>
      </c>
      <c r="D85" s="200">
        <v>36</v>
      </c>
      <c r="E85" s="200">
        <v>150</v>
      </c>
      <c r="F85" s="200">
        <v>2</v>
      </c>
      <c r="G85" s="200">
        <v>1</v>
      </c>
      <c r="H85" s="25">
        <f t="shared" si="15"/>
        <v>183</v>
      </c>
      <c r="I85" s="25">
        <f t="shared" si="16"/>
        <v>176</v>
      </c>
      <c r="J85" s="25">
        <f t="shared" si="17"/>
        <v>120</v>
      </c>
      <c r="K85" s="200">
        <v>120</v>
      </c>
      <c r="L85" s="200">
        <v>0</v>
      </c>
      <c r="M85" s="200">
        <v>56</v>
      </c>
      <c r="N85" s="200">
        <v>0</v>
      </c>
      <c r="O85" s="28">
        <f t="shared" si="30"/>
        <v>7</v>
      </c>
      <c r="P85" s="200">
        <v>0</v>
      </c>
      <c r="Q85" s="200">
        <v>0</v>
      </c>
      <c r="R85" s="200">
        <v>0</v>
      </c>
      <c r="S85" s="25">
        <f t="shared" si="31"/>
        <v>63</v>
      </c>
      <c r="T85" s="29">
        <f t="shared" si="2"/>
        <v>0.68181818181818177</v>
      </c>
      <c r="U85" s="15" t="s">
        <v>223</v>
      </c>
      <c r="V85" s="30">
        <f t="shared" si="3"/>
        <v>0</v>
      </c>
      <c r="W85" s="30">
        <f t="shared" si="4"/>
        <v>0</v>
      </c>
      <c r="X85" s="30">
        <f t="shared" si="5"/>
        <v>0</v>
      </c>
      <c r="Y85" s="30">
        <f t="shared" si="6"/>
        <v>0</v>
      </c>
      <c r="Z85" s="30">
        <f t="shared" si="7"/>
        <v>0</v>
      </c>
      <c r="AA85" s="30">
        <f t="shared" si="8"/>
        <v>0</v>
      </c>
      <c r="AC85" s="217"/>
    </row>
    <row r="86" spans="1:29" s="15" customFormat="1" x14ac:dyDescent="0.25">
      <c r="A86" s="50" t="s">
        <v>46</v>
      </c>
      <c r="B86" s="47" t="s">
        <v>224</v>
      </c>
      <c r="C86" s="25">
        <f t="shared" si="29"/>
        <v>209</v>
      </c>
      <c r="D86" s="200">
        <v>98</v>
      </c>
      <c r="E86" s="200">
        <v>111</v>
      </c>
      <c r="F86" s="200">
        <v>0</v>
      </c>
      <c r="G86" s="200">
        <v>0</v>
      </c>
      <c r="H86" s="25">
        <f t="shared" si="15"/>
        <v>209</v>
      </c>
      <c r="I86" s="25">
        <f t="shared" si="16"/>
        <v>173</v>
      </c>
      <c r="J86" s="25">
        <f t="shared" si="17"/>
        <v>91</v>
      </c>
      <c r="K86" s="200">
        <v>90</v>
      </c>
      <c r="L86" s="200">
        <v>1</v>
      </c>
      <c r="M86" s="200">
        <v>80</v>
      </c>
      <c r="N86" s="200">
        <v>2</v>
      </c>
      <c r="O86" s="28">
        <f t="shared" si="30"/>
        <v>31</v>
      </c>
      <c r="P86" s="200">
        <v>5</v>
      </c>
      <c r="Q86" s="200">
        <v>0</v>
      </c>
      <c r="R86" s="200">
        <v>0</v>
      </c>
      <c r="S86" s="25">
        <f t="shared" si="31"/>
        <v>118</v>
      </c>
      <c r="T86" s="29">
        <f t="shared" si="2"/>
        <v>0.52601156069364163</v>
      </c>
      <c r="U86" s="15" t="s">
        <v>225</v>
      </c>
      <c r="V86" s="30">
        <f t="shared" si="3"/>
        <v>0</v>
      </c>
      <c r="W86" s="30">
        <f t="shared" si="4"/>
        <v>0</v>
      </c>
      <c r="X86" s="30">
        <f t="shared" si="5"/>
        <v>0</v>
      </c>
      <c r="Y86" s="30">
        <f t="shared" si="6"/>
        <v>0</v>
      </c>
      <c r="Z86" s="30">
        <f t="shared" si="7"/>
        <v>0</v>
      </c>
      <c r="AA86" s="30">
        <f t="shared" si="8"/>
        <v>0</v>
      </c>
      <c r="AC86" s="217"/>
    </row>
    <row r="87" spans="1:29" s="15" customFormat="1" x14ac:dyDescent="0.25">
      <c r="A87" s="46" t="s">
        <v>47</v>
      </c>
      <c r="B87" s="51" t="s">
        <v>226</v>
      </c>
      <c r="C87" s="25">
        <f t="shared" si="29"/>
        <v>193</v>
      </c>
      <c r="D87" s="200">
        <v>88</v>
      </c>
      <c r="E87" s="200">
        <v>105</v>
      </c>
      <c r="F87" s="200">
        <v>0</v>
      </c>
      <c r="G87" s="200">
        <v>0</v>
      </c>
      <c r="H87" s="25">
        <f t="shared" si="15"/>
        <v>193</v>
      </c>
      <c r="I87" s="25">
        <f t="shared" si="16"/>
        <v>174</v>
      </c>
      <c r="J87" s="25">
        <f t="shared" si="17"/>
        <v>96</v>
      </c>
      <c r="K87" s="200">
        <v>96</v>
      </c>
      <c r="L87" s="200">
        <v>0</v>
      </c>
      <c r="M87" s="200">
        <v>78</v>
      </c>
      <c r="N87" s="200">
        <v>0</v>
      </c>
      <c r="O87" s="28">
        <f t="shared" si="30"/>
        <v>19</v>
      </c>
      <c r="P87" s="200">
        <v>0</v>
      </c>
      <c r="Q87" s="200">
        <v>0</v>
      </c>
      <c r="R87" s="200">
        <v>0</v>
      </c>
      <c r="S87" s="25">
        <f t="shared" si="31"/>
        <v>97</v>
      </c>
      <c r="T87" s="29">
        <f t="shared" si="2"/>
        <v>0.55172413793103448</v>
      </c>
      <c r="U87" s="15" t="s">
        <v>227</v>
      </c>
      <c r="V87" s="30">
        <f t="shared" si="3"/>
        <v>0</v>
      </c>
      <c r="W87" s="30">
        <f t="shared" si="4"/>
        <v>0</v>
      </c>
      <c r="X87" s="30">
        <f t="shared" si="5"/>
        <v>0</v>
      </c>
      <c r="Y87" s="30">
        <f t="shared" si="6"/>
        <v>0</v>
      </c>
      <c r="Z87" s="30">
        <f t="shared" si="7"/>
        <v>0</v>
      </c>
      <c r="AA87" s="30">
        <f t="shared" si="8"/>
        <v>0</v>
      </c>
      <c r="AC87" s="217"/>
    </row>
    <row r="88" spans="1:29" s="15" customFormat="1" x14ac:dyDescent="0.25">
      <c r="A88" s="46">
        <v>2</v>
      </c>
      <c r="B88" s="47" t="s">
        <v>228</v>
      </c>
      <c r="C88" s="25">
        <f t="shared" si="29"/>
        <v>201</v>
      </c>
      <c r="D88" s="200">
        <v>89</v>
      </c>
      <c r="E88" s="200">
        <v>112</v>
      </c>
      <c r="F88" s="200">
        <v>0</v>
      </c>
      <c r="G88" s="200">
        <v>0</v>
      </c>
      <c r="H88" s="25">
        <f t="shared" si="15"/>
        <v>201</v>
      </c>
      <c r="I88" s="25">
        <f t="shared" si="16"/>
        <v>165</v>
      </c>
      <c r="J88" s="25">
        <f t="shared" si="17"/>
        <v>79</v>
      </c>
      <c r="K88" s="200">
        <v>79</v>
      </c>
      <c r="L88" s="200">
        <v>0</v>
      </c>
      <c r="M88" s="200">
        <v>86</v>
      </c>
      <c r="N88" s="200">
        <v>0</v>
      </c>
      <c r="O88" s="28">
        <f t="shared" si="30"/>
        <v>30</v>
      </c>
      <c r="P88" s="200">
        <v>6</v>
      </c>
      <c r="Q88" s="200">
        <v>0</v>
      </c>
      <c r="R88" s="200">
        <v>0</v>
      </c>
      <c r="S88" s="25">
        <f t="shared" si="31"/>
        <v>122</v>
      </c>
      <c r="T88" s="29">
        <f t="shared" si="2"/>
        <v>0.47878787878787876</v>
      </c>
      <c r="U88" s="15" t="s">
        <v>229</v>
      </c>
      <c r="V88" s="30">
        <f t="shared" ref="V88:V89" si="34">C88-D88-E88</f>
        <v>0</v>
      </c>
      <c r="W88" s="30">
        <f t="shared" ref="W88:W89" si="35">C88-F88-G88-H88</f>
        <v>0</v>
      </c>
      <c r="X88" s="30">
        <f t="shared" ref="X88:X89" si="36">H88-I88-O88-P88-Q88-R88</f>
        <v>0</v>
      </c>
      <c r="Y88" s="30">
        <f t="shared" ref="Y88:Y89" si="37">I88-J88-M88-N88</f>
        <v>0</v>
      </c>
      <c r="Z88" s="30">
        <f t="shared" ref="Z88:Z89" si="38">J88-K88-L88</f>
        <v>0</v>
      </c>
      <c r="AA88" s="30">
        <f t="shared" ref="AA88:AA89" si="39">S88-M88-N88-O88-P88-Q88-R88</f>
        <v>0</v>
      </c>
      <c r="AC88" s="217"/>
    </row>
    <row r="89" spans="1:29" s="15" customFormat="1" x14ac:dyDescent="0.25">
      <c r="A89" s="50" t="s">
        <v>48</v>
      </c>
      <c r="B89" s="47" t="s">
        <v>84</v>
      </c>
      <c r="C89" s="25">
        <f t="shared" si="29"/>
        <v>25</v>
      </c>
      <c r="D89" s="201">
        <v>8</v>
      </c>
      <c r="E89" s="201">
        <v>17</v>
      </c>
      <c r="F89" s="202">
        <v>0</v>
      </c>
      <c r="G89" s="202">
        <v>0</v>
      </c>
      <c r="H89" s="25">
        <f t="shared" si="15"/>
        <v>25</v>
      </c>
      <c r="I89" s="25">
        <f t="shared" si="16"/>
        <v>25</v>
      </c>
      <c r="J89" s="25">
        <f t="shared" si="17"/>
        <v>23</v>
      </c>
      <c r="K89" s="200">
        <v>22</v>
      </c>
      <c r="L89" s="200">
        <v>1</v>
      </c>
      <c r="M89" s="200">
        <v>2</v>
      </c>
      <c r="N89" s="200">
        <v>0</v>
      </c>
      <c r="O89" s="28">
        <f t="shared" si="30"/>
        <v>0</v>
      </c>
      <c r="P89" s="200">
        <v>0</v>
      </c>
      <c r="Q89" s="200">
        <v>0</v>
      </c>
      <c r="R89" s="200">
        <v>0</v>
      </c>
      <c r="S89" s="25">
        <f t="shared" si="31"/>
        <v>2</v>
      </c>
      <c r="T89" s="29">
        <f t="shared" si="2"/>
        <v>0.92</v>
      </c>
      <c r="U89" s="15" t="s">
        <v>85</v>
      </c>
      <c r="V89" s="30">
        <f t="shared" si="34"/>
        <v>0</v>
      </c>
      <c r="W89" s="30">
        <f t="shared" si="35"/>
        <v>0</v>
      </c>
      <c r="X89" s="30">
        <f t="shared" si="36"/>
        <v>0</v>
      </c>
      <c r="Y89" s="30">
        <f t="shared" si="37"/>
        <v>0</v>
      </c>
      <c r="Z89" s="30">
        <f t="shared" si="38"/>
        <v>0</v>
      </c>
      <c r="AA89" s="30">
        <f t="shared" si="39"/>
        <v>0</v>
      </c>
      <c r="AC89" s="217"/>
    </row>
    <row r="90" spans="1:29" s="15" customFormat="1" x14ac:dyDescent="0.25">
      <c r="A90" s="46" t="s">
        <v>49</v>
      </c>
      <c r="B90" s="52" t="s">
        <v>230</v>
      </c>
      <c r="C90" s="25">
        <f t="shared" si="29"/>
        <v>143</v>
      </c>
      <c r="D90" s="200">
        <v>64</v>
      </c>
      <c r="E90" s="200">
        <v>79</v>
      </c>
      <c r="F90" s="200">
        <v>0</v>
      </c>
      <c r="G90" s="200">
        <v>0</v>
      </c>
      <c r="H90" s="25">
        <f t="shared" si="15"/>
        <v>143</v>
      </c>
      <c r="I90" s="25">
        <f t="shared" si="16"/>
        <v>118</v>
      </c>
      <c r="J90" s="25">
        <f t="shared" si="17"/>
        <v>53</v>
      </c>
      <c r="K90" s="200">
        <v>53</v>
      </c>
      <c r="L90" s="200">
        <v>0</v>
      </c>
      <c r="M90" s="200">
        <v>65</v>
      </c>
      <c r="N90" s="200">
        <v>0</v>
      </c>
      <c r="O90" s="28">
        <f t="shared" si="30"/>
        <v>25</v>
      </c>
      <c r="P90" s="200">
        <v>0</v>
      </c>
      <c r="Q90" s="200">
        <v>0</v>
      </c>
      <c r="R90" s="200">
        <v>0</v>
      </c>
      <c r="S90" s="25">
        <f t="shared" si="31"/>
        <v>90</v>
      </c>
      <c r="T90" s="29">
        <f t="shared" si="2"/>
        <v>0.44915254237288138</v>
      </c>
      <c r="U90" s="15" t="s">
        <v>231</v>
      </c>
      <c r="V90" s="30">
        <f t="shared" si="3"/>
        <v>0</v>
      </c>
      <c r="W90" s="30">
        <f t="shared" si="4"/>
        <v>0</v>
      </c>
      <c r="X90" s="30">
        <f t="shared" si="5"/>
        <v>0</v>
      </c>
      <c r="Y90" s="30">
        <f t="shared" si="6"/>
        <v>0</v>
      </c>
      <c r="Z90" s="30">
        <f t="shared" si="7"/>
        <v>0</v>
      </c>
      <c r="AA90" s="30">
        <f t="shared" si="8"/>
        <v>0</v>
      </c>
      <c r="AC90" s="217"/>
    </row>
    <row r="91" spans="1:29" s="35" customFormat="1" x14ac:dyDescent="0.25">
      <c r="A91" s="28" t="s">
        <v>54</v>
      </c>
      <c r="B91" s="33" t="s">
        <v>232</v>
      </c>
      <c r="C91" s="25">
        <f t="shared" si="29"/>
        <v>999</v>
      </c>
      <c r="D91" s="34">
        <f t="shared" ref="D91:R91" si="40">SUM(D92:D96)</f>
        <v>490</v>
      </c>
      <c r="E91" s="34">
        <f t="shared" si="40"/>
        <v>509</v>
      </c>
      <c r="F91" s="34">
        <f t="shared" si="40"/>
        <v>2</v>
      </c>
      <c r="G91" s="34">
        <f t="shared" si="40"/>
        <v>1</v>
      </c>
      <c r="H91" s="25">
        <f t="shared" si="15"/>
        <v>996</v>
      </c>
      <c r="I91" s="25">
        <f t="shared" si="16"/>
        <v>805</v>
      </c>
      <c r="J91" s="25">
        <f t="shared" si="17"/>
        <v>342</v>
      </c>
      <c r="K91" s="34">
        <f t="shared" si="40"/>
        <v>335</v>
      </c>
      <c r="L91" s="34">
        <f t="shared" si="40"/>
        <v>7</v>
      </c>
      <c r="M91" s="34">
        <f t="shared" si="40"/>
        <v>462</v>
      </c>
      <c r="N91" s="34">
        <f t="shared" si="40"/>
        <v>1</v>
      </c>
      <c r="O91" s="28">
        <f t="shared" si="30"/>
        <v>186</v>
      </c>
      <c r="P91" s="34">
        <f t="shared" si="40"/>
        <v>4</v>
      </c>
      <c r="Q91" s="34">
        <f t="shared" si="40"/>
        <v>1</v>
      </c>
      <c r="R91" s="34">
        <f t="shared" si="40"/>
        <v>0</v>
      </c>
      <c r="S91" s="25">
        <f t="shared" si="31"/>
        <v>654</v>
      </c>
      <c r="T91" s="19">
        <f t="shared" si="2"/>
        <v>0.42484472049689442</v>
      </c>
      <c r="V91" s="36">
        <f t="shared" si="3"/>
        <v>0</v>
      </c>
      <c r="W91" s="36">
        <f t="shared" si="4"/>
        <v>0</v>
      </c>
      <c r="X91" s="36">
        <f t="shared" si="5"/>
        <v>0</v>
      </c>
      <c r="Y91" s="36">
        <f t="shared" si="6"/>
        <v>0</v>
      </c>
      <c r="Z91" s="36">
        <f t="shared" si="7"/>
        <v>0</v>
      </c>
      <c r="AA91" s="36">
        <f t="shared" si="8"/>
        <v>0</v>
      </c>
      <c r="AC91" s="217"/>
    </row>
    <row r="92" spans="1:29" s="15" customFormat="1" x14ac:dyDescent="0.25">
      <c r="A92" s="37" t="s">
        <v>233</v>
      </c>
      <c r="B92" s="38" t="s">
        <v>234</v>
      </c>
      <c r="C92" s="25">
        <f t="shared" si="29"/>
        <v>50</v>
      </c>
      <c r="D92" s="27">
        <v>23</v>
      </c>
      <c r="E92" s="27">
        <v>27</v>
      </c>
      <c r="F92" s="27"/>
      <c r="G92" s="27"/>
      <c r="H92" s="25">
        <f t="shared" si="15"/>
        <v>50</v>
      </c>
      <c r="I92" s="25">
        <f t="shared" si="16"/>
        <v>43</v>
      </c>
      <c r="J92" s="25">
        <f t="shared" si="17"/>
        <v>18</v>
      </c>
      <c r="K92" s="27">
        <v>17</v>
      </c>
      <c r="L92" s="27">
        <v>1</v>
      </c>
      <c r="M92" s="27">
        <v>24</v>
      </c>
      <c r="N92" s="27">
        <v>1</v>
      </c>
      <c r="O92" s="28">
        <f t="shared" si="30"/>
        <v>7</v>
      </c>
      <c r="P92" s="27">
        <v>0</v>
      </c>
      <c r="Q92" s="27"/>
      <c r="R92" s="27"/>
      <c r="S92" s="25">
        <f t="shared" si="31"/>
        <v>32</v>
      </c>
      <c r="T92" s="29">
        <f t="shared" si="2"/>
        <v>0.41860465116279072</v>
      </c>
      <c r="U92" s="15" t="s">
        <v>235</v>
      </c>
      <c r="V92" s="30">
        <f t="shared" si="3"/>
        <v>0</v>
      </c>
      <c r="W92" s="30">
        <f t="shared" si="4"/>
        <v>0</v>
      </c>
      <c r="X92" s="30">
        <f t="shared" si="5"/>
        <v>0</v>
      </c>
      <c r="Y92" s="30">
        <f t="shared" si="6"/>
        <v>0</v>
      </c>
      <c r="Z92" s="30">
        <f t="shared" si="7"/>
        <v>0</v>
      </c>
      <c r="AA92" s="30">
        <f t="shared" si="8"/>
        <v>0</v>
      </c>
      <c r="AC92" s="217"/>
    </row>
    <row r="93" spans="1:29" s="15" customFormat="1" x14ac:dyDescent="0.25">
      <c r="A93" s="37" t="s">
        <v>236</v>
      </c>
      <c r="B93" s="38" t="s">
        <v>237</v>
      </c>
      <c r="C93" s="25">
        <f t="shared" si="29"/>
        <v>297</v>
      </c>
      <c r="D93" s="27">
        <v>132</v>
      </c>
      <c r="E93" s="27">
        <v>165</v>
      </c>
      <c r="F93" s="27">
        <v>0</v>
      </c>
      <c r="G93" s="27"/>
      <c r="H93" s="25">
        <f t="shared" ref="H93:H102" si="41">C93-F93-G93</f>
        <v>297</v>
      </c>
      <c r="I93" s="25">
        <f t="shared" ref="I93:I102" si="42">J93+M93+N93</f>
        <v>232</v>
      </c>
      <c r="J93" s="25">
        <f t="shared" ref="J93:J102" si="43">K93+L93</f>
        <v>115</v>
      </c>
      <c r="K93" s="27">
        <v>111</v>
      </c>
      <c r="L93" s="27">
        <v>4</v>
      </c>
      <c r="M93" s="27">
        <v>117</v>
      </c>
      <c r="N93" s="27"/>
      <c r="O93" s="28">
        <f t="shared" si="30"/>
        <v>65</v>
      </c>
      <c r="P93" s="27"/>
      <c r="Q93" s="27"/>
      <c r="R93" s="27"/>
      <c r="S93" s="25">
        <f t="shared" si="31"/>
        <v>182</v>
      </c>
      <c r="T93" s="29">
        <f t="shared" si="2"/>
        <v>0.49568965517241381</v>
      </c>
      <c r="U93" s="15" t="s">
        <v>238</v>
      </c>
      <c r="V93" s="30">
        <f t="shared" si="3"/>
        <v>0</v>
      </c>
      <c r="W93" s="30">
        <f t="shared" si="4"/>
        <v>0</v>
      </c>
      <c r="X93" s="30">
        <f t="shared" si="5"/>
        <v>0</v>
      </c>
      <c r="Y93" s="30">
        <f t="shared" si="6"/>
        <v>0</v>
      </c>
      <c r="Z93" s="30">
        <f t="shared" si="7"/>
        <v>0</v>
      </c>
      <c r="AA93" s="30">
        <f t="shared" si="8"/>
        <v>0</v>
      </c>
      <c r="AC93" s="217"/>
    </row>
    <row r="94" spans="1:29" s="15" customFormat="1" x14ac:dyDescent="0.25">
      <c r="A94" s="37" t="s">
        <v>239</v>
      </c>
      <c r="B94" s="38" t="s">
        <v>240</v>
      </c>
      <c r="C94" s="25">
        <f t="shared" si="29"/>
        <v>185</v>
      </c>
      <c r="D94" s="27">
        <v>107</v>
      </c>
      <c r="E94" s="27">
        <v>78</v>
      </c>
      <c r="F94" s="27">
        <v>0</v>
      </c>
      <c r="G94" s="27">
        <v>1</v>
      </c>
      <c r="H94" s="25">
        <f t="shared" si="41"/>
        <v>184</v>
      </c>
      <c r="I94" s="25">
        <f t="shared" si="42"/>
        <v>154</v>
      </c>
      <c r="J94" s="25">
        <f t="shared" si="43"/>
        <v>62</v>
      </c>
      <c r="K94" s="27">
        <v>62</v>
      </c>
      <c r="L94" s="27"/>
      <c r="M94" s="27">
        <v>92</v>
      </c>
      <c r="N94" s="27"/>
      <c r="O94" s="28">
        <f t="shared" si="30"/>
        <v>30</v>
      </c>
      <c r="P94" s="27"/>
      <c r="Q94" s="27"/>
      <c r="R94" s="27"/>
      <c r="S94" s="25">
        <f t="shared" si="31"/>
        <v>122</v>
      </c>
      <c r="T94" s="29">
        <f t="shared" si="2"/>
        <v>0.40259740259740262</v>
      </c>
      <c r="U94" s="15" t="s">
        <v>241</v>
      </c>
      <c r="V94" s="30">
        <f t="shared" si="3"/>
        <v>0</v>
      </c>
      <c r="W94" s="30">
        <f t="shared" si="4"/>
        <v>0</v>
      </c>
      <c r="X94" s="30">
        <f t="shared" si="5"/>
        <v>0</v>
      </c>
      <c r="Y94" s="30">
        <f t="shared" si="6"/>
        <v>0</v>
      </c>
      <c r="Z94" s="30">
        <f t="shared" si="7"/>
        <v>0</v>
      </c>
      <c r="AA94" s="30">
        <f t="shared" si="8"/>
        <v>0</v>
      </c>
      <c r="AC94" s="217"/>
    </row>
    <row r="95" spans="1:29" s="15" customFormat="1" x14ac:dyDescent="0.25">
      <c r="A95" s="37" t="s">
        <v>242</v>
      </c>
      <c r="B95" s="38" t="s">
        <v>243</v>
      </c>
      <c r="C95" s="25">
        <f t="shared" si="29"/>
        <v>262</v>
      </c>
      <c r="D95" s="27">
        <v>118</v>
      </c>
      <c r="E95" s="27">
        <v>144</v>
      </c>
      <c r="F95" s="27"/>
      <c r="G95" s="27"/>
      <c r="H95" s="25">
        <f t="shared" si="41"/>
        <v>262</v>
      </c>
      <c r="I95" s="25">
        <f t="shared" si="42"/>
        <v>209</v>
      </c>
      <c r="J95" s="25">
        <f t="shared" si="43"/>
        <v>93</v>
      </c>
      <c r="K95" s="27">
        <v>91</v>
      </c>
      <c r="L95" s="27">
        <v>2</v>
      </c>
      <c r="M95" s="27">
        <v>116</v>
      </c>
      <c r="N95" s="27"/>
      <c r="O95" s="28">
        <f t="shared" si="30"/>
        <v>49</v>
      </c>
      <c r="P95" s="27">
        <v>4</v>
      </c>
      <c r="Q95" s="27"/>
      <c r="R95" s="27"/>
      <c r="S95" s="25">
        <f t="shared" si="31"/>
        <v>169</v>
      </c>
      <c r="T95" s="29">
        <f t="shared" si="2"/>
        <v>0.44497607655502391</v>
      </c>
      <c r="U95" s="15" t="s">
        <v>244</v>
      </c>
      <c r="V95" s="30">
        <f t="shared" si="3"/>
        <v>0</v>
      </c>
      <c r="W95" s="30">
        <f t="shared" si="4"/>
        <v>0</v>
      </c>
      <c r="X95" s="30">
        <f t="shared" si="5"/>
        <v>0</v>
      </c>
      <c r="Y95" s="30">
        <f t="shared" si="6"/>
        <v>0</v>
      </c>
      <c r="Z95" s="30">
        <f t="shared" si="7"/>
        <v>0</v>
      </c>
      <c r="AA95" s="30">
        <f t="shared" si="8"/>
        <v>0</v>
      </c>
      <c r="AC95" s="217"/>
    </row>
    <row r="96" spans="1:29" s="15" customFormat="1" x14ac:dyDescent="0.25">
      <c r="A96" s="37" t="s">
        <v>245</v>
      </c>
      <c r="B96" s="38" t="s">
        <v>246</v>
      </c>
      <c r="C96" s="25">
        <f t="shared" si="29"/>
        <v>205</v>
      </c>
      <c r="D96" s="27">
        <v>110</v>
      </c>
      <c r="E96" s="27">
        <v>95</v>
      </c>
      <c r="F96" s="27">
        <v>2</v>
      </c>
      <c r="G96" s="27"/>
      <c r="H96" s="25">
        <f t="shared" si="41"/>
        <v>203</v>
      </c>
      <c r="I96" s="25">
        <f t="shared" si="42"/>
        <v>167</v>
      </c>
      <c r="J96" s="25">
        <f t="shared" si="43"/>
        <v>54</v>
      </c>
      <c r="K96" s="27">
        <v>54</v>
      </c>
      <c r="L96" s="27">
        <v>0</v>
      </c>
      <c r="M96" s="27">
        <v>113</v>
      </c>
      <c r="N96" s="27"/>
      <c r="O96" s="28">
        <f t="shared" si="30"/>
        <v>35</v>
      </c>
      <c r="P96" s="27">
        <v>0</v>
      </c>
      <c r="Q96" s="27">
        <v>1</v>
      </c>
      <c r="R96" s="27">
        <v>0</v>
      </c>
      <c r="S96" s="25">
        <f t="shared" si="31"/>
        <v>149</v>
      </c>
      <c r="T96" s="29">
        <f t="shared" si="2"/>
        <v>0.32335329341317365</v>
      </c>
      <c r="U96" s="15" t="s">
        <v>247</v>
      </c>
      <c r="V96" s="30">
        <f t="shared" si="3"/>
        <v>0</v>
      </c>
      <c r="W96" s="30">
        <f t="shared" si="4"/>
        <v>0</v>
      </c>
      <c r="X96" s="30">
        <f t="shared" si="5"/>
        <v>0</v>
      </c>
      <c r="Y96" s="30">
        <f t="shared" si="6"/>
        <v>0</v>
      </c>
      <c r="Z96" s="30">
        <f t="shared" si="7"/>
        <v>0</v>
      </c>
      <c r="AA96" s="30">
        <f t="shared" si="8"/>
        <v>0</v>
      </c>
      <c r="AC96" s="217"/>
    </row>
    <row r="97" spans="1:29" s="35" customFormat="1" x14ac:dyDescent="0.25">
      <c r="A97" s="28" t="s">
        <v>55</v>
      </c>
      <c r="B97" s="33" t="s">
        <v>248</v>
      </c>
      <c r="C97" s="25">
        <f t="shared" si="29"/>
        <v>1454</v>
      </c>
      <c r="D97" s="34">
        <f t="shared" ref="D97:R97" si="44">SUM(D98:D102)</f>
        <v>676</v>
      </c>
      <c r="E97" s="34">
        <f t="shared" si="44"/>
        <v>778</v>
      </c>
      <c r="F97" s="34">
        <f t="shared" si="44"/>
        <v>2</v>
      </c>
      <c r="G97" s="34">
        <f t="shared" si="44"/>
        <v>5</v>
      </c>
      <c r="H97" s="25">
        <f t="shared" si="41"/>
        <v>1447</v>
      </c>
      <c r="I97" s="25">
        <f t="shared" si="42"/>
        <v>1186</v>
      </c>
      <c r="J97" s="25">
        <f t="shared" si="43"/>
        <v>660</v>
      </c>
      <c r="K97" s="34">
        <f t="shared" si="44"/>
        <v>657</v>
      </c>
      <c r="L97" s="34">
        <f t="shared" si="44"/>
        <v>3</v>
      </c>
      <c r="M97" s="34">
        <f t="shared" si="44"/>
        <v>525</v>
      </c>
      <c r="N97" s="34">
        <f t="shared" si="44"/>
        <v>1</v>
      </c>
      <c r="O97" s="28">
        <f t="shared" si="30"/>
        <v>239</v>
      </c>
      <c r="P97" s="34">
        <f t="shared" si="44"/>
        <v>19</v>
      </c>
      <c r="Q97" s="34">
        <f t="shared" si="44"/>
        <v>3</v>
      </c>
      <c r="R97" s="34">
        <f t="shared" si="44"/>
        <v>0</v>
      </c>
      <c r="S97" s="25">
        <f t="shared" si="31"/>
        <v>787</v>
      </c>
      <c r="T97" s="19">
        <f t="shared" si="2"/>
        <v>0.55649241146711637</v>
      </c>
      <c r="V97" s="36">
        <f t="shared" si="3"/>
        <v>0</v>
      </c>
      <c r="W97" s="36">
        <f t="shared" si="4"/>
        <v>0</v>
      </c>
      <c r="X97" s="36">
        <f t="shared" si="5"/>
        <v>0</v>
      </c>
      <c r="Y97" s="36">
        <f t="shared" si="6"/>
        <v>0</v>
      </c>
      <c r="Z97" s="36">
        <f t="shared" si="7"/>
        <v>0</v>
      </c>
      <c r="AA97" s="36">
        <f t="shared" si="8"/>
        <v>0</v>
      </c>
      <c r="AC97" s="217"/>
    </row>
    <row r="98" spans="1:29" s="15" customFormat="1" x14ac:dyDescent="0.25">
      <c r="A98" s="37" t="s">
        <v>45</v>
      </c>
      <c r="B98" s="38" t="s">
        <v>249</v>
      </c>
      <c r="C98" s="25">
        <f t="shared" si="29"/>
        <v>232</v>
      </c>
      <c r="D98" s="27">
        <v>115</v>
      </c>
      <c r="E98" s="45">
        <v>117</v>
      </c>
      <c r="F98" s="45">
        <v>1</v>
      </c>
      <c r="G98" s="45">
        <v>4</v>
      </c>
      <c r="H98" s="25">
        <f t="shared" si="41"/>
        <v>227</v>
      </c>
      <c r="I98" s="25">
        <f t="shared" si="42"/>
        <v>183</v>
      </c>
      <c r="J98" s="25">
        <f t="shared" si="43"/>
        <v>107</v>
      </c>
      <c r="K98" s="45">
        <v>106</v>
      </c>
      <c r="L98" s="45">
        <v>1</v>
      </c>
      <c r="M98" s="45">
        <v>75</v>
      </c>
      <c r="N98" s="27">
        <v>1</v>
      </c>
      <c r="O98" s="28">
        <f t="shared" si="30"/>
        <v>41</v>
      </c>
      <c r="P98" s="45">
        <v>2</v>
      </c>
      <c r="Q98" s="45">
        <v>1</v>
      </c>
      <c r="R98" s="45">
        <v>0</v>
      </c>
      <c r="S98" s="25">
        <f t="shared" si="31"/>
        <v>120</v>
      </c>
      <c r="T98" s="29">
        <f t="shared" ref="T98:T102" si="45">J98/I98</f>
        <v>0.58469945355191255</v>
      </c>
      <c r="U98" s="15" t="s">
        <v>250</v>
      </c>
      <c r="V98" s="30">
        <f t="shared" si="3"/>
        <v>0</v>
      </c>
      <c r="W98" s="30">
        <f t="shared" si="4"/>
        <v>0</v>
      </c>
      <c r="X98" s="30">
        <f t="shared" si="5"/>
        <v>0</v>
      </c>
      <c r="Y98" s="30">
        <f t="shared" si="6"/>
        <v>0</v>
      </c>
      <c r="Z98" s="30">
        <f t="shared" si="7"/>
        <v>0</v>
      </c>
      <c r="AA98" s="30">
        <f t="shared" si="8"/>
        <v>0</v>
      </c>
      <c r="AC98" s="217"/>
    </row>
    <row r="99" spans="1:29" s="15" customFormat="1" x14ac:dyDescent="0.25">
      <c r="A99" s="37" t="s">
        <v>46</v>
      </c>
      <c r="B99" s="38" t="s">
        <v>251</v>
      </c>
      <c r="C99" s="25">
        <f t="shared" si="29"/>
        <v>335</v>
      </c>
      <c r="D99" s="27">
        <v>209</v>
      </c>
      <c r="E99" s="45">
        <v>126</v>
      </c>
      <c r="F99" s="45">
        <v>0</v>
      </c>
      <c r="G99" s="45"/>
      <c r="H99" s="25">
        <f t="shared" si="41"/>
        <v>335</v>
      </c>
      <c r="I99" s="25">
        <f t="shared" si="42"/>
        <v>266</v>
      </c>
      <c r="J99" s="25">
        <f t="shared" si="43"/>
        <v>96</v>
      </c>
      <c r="K99" s="45">
        <v>96</v>
      </c>
      <c r="L99" s="45"/>
      <c r="M99" s="45">
        <v>170</v>
      </c>
      <c r="N99" s="27"/>
      <c r="O99" s="28">
        <f t="shared" si="30"/>
        <v>68</v>
      </c>
      <c r="P99" s="45">
        <v>0</v>
      </c>
      <c r="Q99" s="45">
        <v>1</v>
      </c>
      <c r="R99" s="45">
        <v>0</v>
      </c>
      <c r="S99" s="25">
        <f t="shared" si="31"/>
        <v>239</v>
      </c>
      <c r="T99" s="29">
        <f t="shared" si="45"/>
        <v>0.36090225563909772</v>
      </c>
      <c r="U99" s="15" t="s">
        <v>252</v>
      </c>
      <c r="V99" s="30">
        <f t="shared" si="3"/>
        <v>0</v>
      </c>
      <c r="W99" s="30">
        <f t="shared" si="4"/>
        <v>0</v>
      </c>
      <c r="X99" s="30">
        <f t="shared" si="5"/>
        <v>0</v>
      </c>
      <c r="Y99" s="30">
        <f t="shared" si="6"/>
        <v>0</v>
      </c>
      <c r="Z99" s="30">
        <f t="shared" si="7"/>
        <v>0</v>
      </c>
      <c r="AA99" s="30">
        <f t="shared" si="8"/>
        <v>0</v>
      </c>
      <c r="AC99" s="217"/>
    </row>
    <row r="100" spans="1:29" s="15" customFormat="1" x14ac:dyDescent="0.25">
      <c r="A100" s="37" t="s">
        <v>47</v>
      </c>
      <c r="B100" s="38" t="s">
        <v>253</v>
      </c>
      <c r="C100" s="25">
        <f t="shared" si="29"/>
        <v>331</v>
      </c>
      <c r="D100" s="27">
        <v>210</v>
      </c>
      <c r="E100" s="45">
        <v>121</v>
      </c>
      <c r="F100" s="45">
        <v>0</v>
      </c>
      <c r="G100" s="45"/>
      <c r="H100" s="25">
        <f t="shared" si="41"/>
        <v>331</v>
      </c>
      <c r="I100" s="25">
        <f t="shared" si="42"/>
        <v>257</v>
      </c>
      <c r="J100" s="25">
        <f t="shared" si="43"/>
        <v>122</v>
      </c>
      <c r="K100" s="45">
        <v>121</v>
      </c>
      <c r="L100" s="45">
        <v>1</v>
      </c>
      <c r="M100" s="45">
        <v>135</v>
      </c>
      <c r="N100" s="27"/>
      <c r="O100" s="28">
        <f t="shared" si="30"/>
        <v>69</v>
      </c>
      <c r="P100" s="45">
        <v>4</v>
      </c>
      <c r="Q100" s="45">
        <v>1</v>
      </c>
      <c r="R100" s="45"/>
      <c r="S100" s="25">
        <f t="shared" si="31"/>
        <v>209</v>
      </c>
      <c r="T100" s="29">
        <f t="shared" si="45"/>
        <v>0.47470817120622566</v>
      </c>
      <c r="U100" s="15" t="s">
        <v>254</v>
      </c>
      <c r="V100" s="30">
        <f t="shared" si="3"/>
        <v>0</v>
      </c>
      <c r="W100" s="30">
        <f t="shared" si="4"/>
        <v>0</v>
      </c>
      <c r="X100" s="30">
        <f t="shared" si="5"/>
        <v>0</v>
      </c>
      <c r="Y100" s="30">
        <f t="shared" si="6"/>
        <v>0</v>
      </c>
      <c r="Z100" s="30">
        <f t="shared" si="7"/>
        <v>0</v>
      </c>
      <c r="AA100" s="30">
        <f t="shared" si="8"/>
        <v>0</v>
      </c>
      <c r="AC100" s="217"/>
    </row>
    <row r="101" spans="1:29" s="15" customFormat="1" x14ac:dyDescent="0.25">
      <c r="A101" s="37" t="s">
        <v>48</v>
      </c>
      <c r="B101" s="38" t="s">
        <v>255</v>
      </c>
      <c r="C101" s="25">
        <f t="shared" si="29"/>
        <v>286</v>
      </c>
      <c r="D101" s="27">
        <v>79</v>
      </c>
      <c r="E101" s="45">
        <v>207</v>
      </c>
      <c r="F101" s="45">
        <v>0</v>
      </c>
      <c r="G101" s="45">
        <v>1</v>
      </c>
      <c r="H101" s="25">
        <f t="shared" si="41"/>
        <v>285</v>
      </c>
      <c r="I101" s="25">
        <f t="shared" si="42"/>
        <v>243</v>
      </c>
      <c r="J101" s="25">
        <f t="shared" si="43"/>
        <v>170</v>
      </c>
      <c r="K101" s="45">
        <v>169</v>
      </c>
      <c r="L101" s="45">
        <v>1</v>
      </c>
      <c r="M101" s="45">
        <v>73</v>
      </c>
      <c r="N101" s="27"/>
      <c r="O101" s="28">
        <f t="shared" si="30"/>
        <v>34</v>
      </c>
      <c r="P101" s="45">
        <v>8</v>
      </c>
      <c r="Q101" s="45"/>
      <c r="R101" s="45"/>
      <c r="S101" s="25">
        <f t="shared" si="31"/>
        <v>115</v>
      </c>
      <c r="T101" s="29">
        <f t="shared" si="45"/>
        <v>0.69958847736625518</v>
      </c>
      <c r="U101" s="15" t="s">
        <v>256</v>
      </c>
      <c r="V101" s="30">
        <f t="shared" si="3"/>
        <v>0</v>
      </c>
      <c r="W101" s="30">
        <f t="shared" si="4"/>
        <v>0</v>
      </c>
      <c r="X101" s="30">
        <f t="shared" si="5"/>
        <v>0</v>
      </c>
      <c r="Y101" s="30">
        <f t="shared" si="6"/>
        <v>0</v>
      </c>
      <c r="Z101" s="30">
        <f t="shared" si="7"/>
        <v>0</v>
      </c>
      <c r="AA101" s="30">
        <f t="shared" si="8"/>
        <v>0</v>
      </c>
      <c r="AC101" s="217"/>
    </row>
    <row r="102" spans="1:29" s="15" customFormat="1" x14ac:dyDescent="0.25">
      <c r="A102" s="37" t="s">
        <v>49</v>
      </c>
      <c r="B102" s="38" t="s">
        <v>257</v>
      </c>
      <c r="C102" s="25">
        <f t="shared" si="29"/>
        <v>270</v>
      </c>
      <c r="D102" s="27">
        <v>63</v>
      </c>
      <c r="E102" s="45">
        <v>207</v>
      </c>
      <c r="F102" s="45">
        <v>1</v>
      </c>
      <c r="G102" s="45"/>
      <c r="H102" s="25">
        <f t="shared" si="41"/>
        <v>269</v>
      </c>
      <c r="I102" s="25">
        <f t="shared" si="42"/>
        <v>237</v>
      </c>
      <c r="J102" s="25">
        <f t="shared" si="43"/>
        <v>165</v>
      </c>
      <c r="K102" s="45">
        <v>165</v>
      </c>
      <c r="L102" s="45">
        <v>0</v>
      </c>
      <c r="M102" s="45">
        <v>72</v>
      </c>
      <c r="N102" s="27"/>
      <c r="O102" s="28">
        <f t="shared" si="30"/>
        <v>27</v>
      </c>
      <c r="P102" s="45">
        <v>5</v>
      </c>
      <c r="Q102" s="45"/>
      <c r="R102" s="45"/>
      <c r="S102" s="25">
        <f t="shared" si="31"/>
        <v>104</v>
      </c>
      <c r="T102" s="29">
        <f t="shared" si="45"/>
        <v>0.69620253164556967</v>
      </c>
      <c r="U102" s="15" t="s">
        <v>258</v>
      </c>
      <c r="V102" s="30">
        <f t="shared" si="3"/>
        <v>0</v>
      </c>
      <c r="W102" s="30">
        <f t="shared" si="4"/>
        <v>0</v>
      </c>
      <c r="X102" s="30">
        <f t="shared" si="5"/>
        <v>0</v>
      </c>
      <c r="Y102" s="30">
        <f t="shared" si="6"/>
        <v>0</v>
      </c>
      <c r="Z102" s="30">
        <f t="shared" si="7"/>
        <v>0</v>
      </c>
      <c r="AA102" s="30">
        <f t="shared" si="8"/>
        <v>0</v>
      </c>
      <c r="AC102" s="217"/>
    </row>
    <row r="103" spans="1:29" s="55" customFormat="1" ht="21.75" customHeight="1" x14ac:dyDescent="0.25">
      <c r="A103" s="218"/>
      <c r="B103" s="218"/>
      <c r="C103" s="218"/>
      <c r="D103" s="218"/>
      <c r="E103" s="218"/>
      <c r="F103" s="53"/>
      <c r="G103" s="53"/>
      <c r="H103" s="54"/>
      <c r="I103" s="54"/>
      <c r="J103" s="54"/>
      <c r="K103" s="54"/>
      <c r="L103" s="54"/>
      <c r="M103" s="219" t="str">
        <f>TT!C4</f>
        <v>Ninh Bình, ngày 02 tháng  4 năm 2026</v>
      </c>
      <c r="N103" s="219"/>
      <c r="O103" s="220"/>
      <c r="P103" s="220"/>
      <c r="Q103" s="220"/>
      <c r="R103" s="220"/>
      <c r="S103" s="220"/>
      <c r="T103" s="220"/>
      <c r="V103" s="56"/>
      <c r="W103" s="56"/>
      <c r="X103" s="56"/>
      <c r="Y103" s="56"/>
      <c r="Z103" s="56"/>
      <c r="AA103" s="56"/>
    </row>
    <row r="104" spans="1:29" ht="33" customHeight="1" x14ac:dyDescent="0.25">
      <c r="A104" s="221" t="s">
        <v>259</v>
      </c>
      <c r="B104" s="221"/>
      <c r="C104" s="221"/>
      <c r="D104" s="221"/>
      <c r="E104" s="221"/>
      <c r="F104" s="57"/>
      <c r="G104" s="57"/>
      <c r="M104" s="222" t="str">
        <f>TT!C5</f>
        <v>KT.TRƯỞNG THI HÀNH ÁN DÂN SỰ
PHÓ TRƯỞNG THI HÀNH ÁN DÂN SỰ</v>
      </c>
      <c r="N104" s="222"/>
      <c r="O104" s="222"/>
      <c r="P104" s="222"/>
      <c r="Q104" s="222"/>
      <c r="R104" s="222"/>
      <c r="S104" s="222"/>
      <c r="T104" s="222"/>
      <c r="V104" s="56"/>
      <c r="W104" s="56"/>
      <c r="X104" s="56"/>
      <c r="Y104" s="56"/>
      <c r="Z104" s="56"/>
      <c r="AA104" s="56"/>
    </row>
    <row r="105" spans="1:29" ht="79.5" customHeight="1" x14ac:dyDescent="0.25">
      <c r="A105" s="58"/>
      <c r="B105" s="59"/>
      <c r="C105" s="60"/>
      <c r="D105" s="60"/>
      <c r="T105" s="61"/>
      <c r="V105" s="56"/>
      <c r="W105" s="56"/>
      <c r="X105" s="56"/>
      <c r="Y105" s="56"/>
      <c r="Z105" s="56"/>
      <c r="AA105" s="56"/>
    </row>
    <row r="106" spans="1:29" ht="15.75" customHeight="1" x14ac:dyDescent="0.25">
      <c r="A106" s="223" t="str">
        <f>[1]TT!C6</f>
        <v>Trần Đức Toản</v>
      </c>
      <c r="B106" s="223"/>
      <c r="C106" s="223"/>
      <c r="D106" s="223"/>
      <c r="E106" s="223"/>
      <c r="F106" s="62"/>
      <c r="G106" s="62"/>
      <c r="H106" s="62"/>
      <c r="I106" s="62"/>
      <c r="J106" s="62"/>
      <c r="K106" s="62"/>
      <c r="L106" s="62"/>
      <c r="M106" s="224" t="str">
        <f>TT!C3</f>
        <v>Lê Chí linh</v>
      </c>
      <c r="N106" s="224"/>
      <c r="O106" s="224"/>
      <c r="P106" s="224"/>
      <c r="Q106" s="224"/>
      <c r="R106" s="224"/>
      <c r="S106" s="224"/>
      <c r="T106" s="224"/>
    </row>
    <row r="107" spans="1:29" x14ac:dyDescent="0.25">
      <c r="A107" s="63"/>
      <c r="B107" s="64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5"/>
    </row>
  </sheetData>
  <sheetProtection formatCells="0" formatColumns="0" formatRows="0" insertRows="0" deleteRows="0"/>
  <mergeCells count="43">
    <mergeCell ref="V2:AA2"/>
    <mergeCell ref="A3:A7"/>
    <mergeCell ref="B3:B7"/>
    <mergeCell ref="C3:C7"/>
    <mergeCell ref="D3:E3"/>
    <mergeCell ref="F3:F7"/>
    <mergeCell ref="J5:J7"/>
    <mergeCell ref="A1:D1"/>
    <mergeCell ref="E1:O1"/>
    <mergeCell ref="P1:T1"/>
    <mergeCell ref="Q2:T2"/>
    <mergeCell ref="S3:S7"/>
    <mergeCell ref="T3:T7"/>
    <mergeCell ref="V3:V7"/>
    <mergeCell ref="P4:P7"/>
    <mergeCell ref="Q4:Q7"/>
    <mergeCell ref="R4:R7"/>
    <mergeCell ref="W3:W7"/>
    <mergeCell ref="X3:X7"/>
    <mergeCell ref="Y3:Y7"/>
    <mergeCell ref="Z3:Z7"/>
    <mergeCell ref="AA3:AA7"/>
    <mergeCell ref="A106:E106"/>
    <mergeCell ref="M106:T106"/>
    <mergeCell ref="K5:L5"/>
    <mergeCell ref="M5:M7"/>
    <mergeCell ref="N5:N7"/>
    <mergeCell ref="K6:K7"/>
    <mergeCell ref="L6:L7"/>
    <mergeCell ref="A8:B8"/>
    <mergeCell ref="D4:D7"/>
    <mergeCell ref="E4:E7"/>
    <mergeCell ref="I4:I7"/>
    <mergeCell ref="J4:N4"/>
    <mergeCell ref="O4:O7"/>
    <mergeCell ref="G3:G7"/>
    <mergeCell ref="H3:H7"/>
    <mergeCell ref="I3:R3"/>
    <mergeCell ref="AC9:AC102"/>
    <mergeCell ref="A103:E103"/>
    <mergeCell ref="M103:T103"/>
    <mergeCell ref="A104:E104"/>
    <mergeCell ref="M104:T104"/>
  </mergeCells>
  <phoneticPr fontId="18" type="noConversion"/>
  <conditionalFormatting sqref="D87:G89 K87:N89 P87:R89">
    <cfRule type="expression" dxfId="11" priority="9">
      <formula>$C87-$F87-$G87&lt;&gt;$H87</formula>
    </cfRule>
    <cfRule type="expression" dxfId="10" priority="10">
      <formula>$C87&lt;&gt;SUM($D87:$E87)</formula>
    </cfRule>
  </conditionalFormatting>
  <conditionalFormatting sqref="K71:N77 P71:R77">
    <cfRule type="expression" dxfId="9" priority="3">
      <formula>$H71&lt;&gt;SUM($K71:$R71)</formula>
    </cfRule>
  </conditionalFormatting>
  <conditionalFormatting sqref="K71:N77">
    <cfRule type="expression" dxfId="8" priority="2">
      <formula>$I71&lt;&gt;SUM($K71:$N71)</formula>
    </cfRule>
  </conditionalFormatting>
  <conditionalFormatting sqref="K71:L77">
    <cfRule type="expression" dxfId="7" priority="1">
      <formula>$J71&lt;&gt;SUM($K71:$L71)</formula>
    </cfRule>
  </conditionalFormatting>
  <conditionalFormatting sqref="D71:E77">
    <cfRule type="expression" dxfId="6" priority="4">
      <formula>$C71&lt;&gt;SUM($D71:$E71)</formula>
    </cfRule>
  </conditionalFormatting>
  <pageMargins left="0.31496062992125984" right="0.27559055118110237" top="0.39370078740157483" bottom="0.39370078740157483" header="0.31496062992125984" footer="0.31496062992125984"/>
  <pageSetup paperSize="9" scale="80" orientation="landscape" r:id="rId1"/>
  <rowBreaks count="1" manualBreakCount="1">
    <brk id="34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8"/>
  <sheetViews>
    <sheetView view="pageBreakPreview" topLeftCell="A82" zoomScale="70" zoomScaleSheetLayoutView="70" workbookViewId="0">
      <selection activeCell="N105" sqref="N105"/>
    </sheetView>
  </sheetViews>
  <sheetFormatPr defaultColWidth="9" defaultRowHeight="15.75" x14ac:dyDescent="0.25"/>
  <cols>
    <col min="1" max="1" width="3.5" style="114" customWidth="1"/>
    <col min="2" max="2" width="16.375" style="114" customWidth="1"/>
    <col min="3" max="3" width="12.375" style="115" customWidth="1"/>
    <col min="4" max="4" width="11.75" style="116" customWidth="1"/>
    <col min="5" max="5" width="11.875" style="116" customWidth="1"/>
    <col min="6" max="6" width="10.625" style="116" customWidth="1"/>
    <col min="7" max="7" width="9.25" style="116" customWidth="1"/>
    <col min="8" max="8" width="12.75" style="115" customWidth="1"/>
    <col min="9" max="9" width="12.25" style="115" customWidth="1"/>
    <col min="10" max="10" width="12" style="115" customWidth="1"/>
    <col min="11" max="11" width="12.625" style="116" customWidth="1"/>
    <col min="12" max="12" width="10.375" style="116" customWidth="1"/>
    <col min="13" max="13" width="7.875" style="116" customWidth="1"/>
    <col min="14" max="14" width="12" style="116" customWidth="1"/>
    <col min="15" max="15" width="9.625" style="116" customWidth="1"/>
    <col min="16" max="16" width="12" style="116" customWidth="1"/>
    <col min="17" max="17" width="10.75" style="116" customWidth="1"/>
    <col min="18" max="18" width="9.875" style="116" customWidth="1"/>
    <col min="19" max="19" width="10" style="116" customWidth="1"/>
    <col min="20" max="20" width="12" style="115" customWidth="1"/>
    <col min="21" max="21" width="9.625" style="117" customWidth="1"/>
    <col min="22" max="22" width="19.75" style="6" customWidth="1"/>
    <col min="23" max="27" width="9" style="6"/>
    <col min="28" max="28" width="15.625" style="6" customWidth="1"/>
    <col min="29" max="29" width="9" style="6"/>
    <col min="30" max="30" width="12.875" style="6" bestFit="1" customWidth="1"/>
    <col min="31" max="16384" width="9" style="6"/>
  </cols>
  <sheetData>
    <row r="1" spans="1:30" s="210" customFormat="1" ht="69" customHeight="1" x14ac:dyDescent="0.25">
      <c r="A1" s="266" t="s">
        <v>260</v>
      </c>
      <c r="B1" s="266"/>
      <c r="C1" s="266"/>
      <c r="D1" s="266"/>
      <c r="E1" s="245" t="s">
        <v>322</v>
      </c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67" t="str">
        <f>[1]TT!C2</f>
        <v xml:space="preserve">Đơn vị, người báo cáo: 
Đơn vị nhận báo cáo: </v>
      </c>
      <c r="S1" s="267"/>
      <c r="T1" s="267"/>
      <c r="U1" s="267"/>
      <c r="AD1" s="211">
        <v>30174940</v>
      </c>
    </row>
    <row r="2" spans="1:30" s="68" customFormat="1" ht="17.25" customHeight="1" x14ac:dyDescent="0.25">
      <c r="A2" s="70"/>
      <c r="B2" s="71"/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  <c r="Q2" s="74"/>
      <c r="R2" s="268" t="s">
        <v>261</v>
      </c>
      <c r="S2" s="268"/>
      <c r="T2" s="268"/>
      <c r="U2" s="268"/>
      <c r="W2" s="269" t="s">
        <v>16</v>
      </c>
      <c r="X2" s="269"/>
      <c r="Y2" s="269"/>
      <c r="Z2" s="269"/>
      <c r="AA2" s="269"/>
      <c r="AB2" s="269"/>
    </row>
    <row r="3" spans="1:30" s="75" customFormat="1" ht="20.25" customHeight="1" x14ac:dyDescent="0.25">
      <c r="A3" s="270" t="s">
        <v>17</v>
      </c>
      <c r="B3" s="270" t="s">
        <v>18</v>
      </c>
      <c r="C3" s="227" t="s">
        <v>19</v>
      </c>
      <c r="D3" s="227" t="s">
        <v>20</v>
      </c>
      <c r="E3" s="227"/>
      <c r="F3" s="227" t="s">
        <v>21</v>
      </c>
      <c r="G3" s="227" t="s">
        <v>262</v>
      </c>
      <c r="H3" s="227" t="s">
        <v>23</v>
      </c>
      <c r="I3" s="225" t="s">
        <v>20</v>
      </c>
      <c r="J3" s="234"/>
      <c r="K3" s="234"/>
      <c r="L3" s="234"/>
      <c r="M3" s="234"/>
      <c r="N3" s="234"/>
      <c r="O3" s="234"/>
      <c r="P3" s="234"/>
      <c r="Q3" s="234"/>
      <c r="R3" s="234"/>
      <c r="S3" s="226"/>
      <c r="T3" s="228" t="s">
        <v>24</v>
      </c>
      <c r="U3" s="264" t="s">
        <v>25</v>
      </c>
      <c r="W3" s="263" t="s">
        <v>26</v>
      </c>
      <c r="X3" s="263" t="s">
        <v>27</v>
      </c>
      <c r="Y3" s="263" t="s">
        <v>263</v>
      </c>
      <c r="Z3" s="263" t="s">
        <v>264</v>
      </c>
      <c r="AA3" s="263" t="s">
        <v>265</v>
      </c>
      <c r="AB3" s="263" t="s">
        <v>266</v>
      </c>
    </row>
    <row r="4" spans="1:30" s="75" customFormat="1" ht="15.75" customHeight="1" x14ac:dyDescent="0.25">
      <c r="A4" s="271"/>
      <c r="B4" s="271"/>
      <c r="C4" s="227"/>
      <c r="D4" s="227" t="s">
        <v>32</v>
      </c>
      <c r="E4" s="227" t="s">
        <v>33</v>
      </c>
      <c r="F4" s="227"/>
      <c r="G4" s="227"/>
      <c r="H4" s="227"/>
      <c r="I4" s="227" t="s">
        <v>34</v>
      </c>
      <c r="J4" s="225" t="s">
        <v>20</v>
      </c>
      <c r="K4" s="234"/>
      <c r="L4" s="234"/>
      <c r="M4" s="234"/>
      <c r="N4" s="234"/>
      <c r="O4" s="226"/>
      <c r="P4" s="227" t="s">
        <v>35</v>
      </c>
      <c r="Q4" s="240" t="s">
        <v>36</v>
      </c>
      <c r="R4" s="243" t="s">
        <v>37</v>
      </c>
      <c r="S4" s="243" t="s">
        <v>38</v>
      </c>
      <c r="T4" s="229"/>
      <c r="U4" s="265"/>
      <c r="W4" s="263"/>
      <c r="X4" s="263"/>
      <c r="Y4" s="263"/>
      <c r="Z4" s="263"/>
      <c r="AA4" s="263"/>
      <c r="AB4" s="263"/>
    </row>
    <row r="5" spans="1:30" s="75" customFormat="1" ht="15.75" customHeight="1" x14ac:dyDescent="0.25">
      <c r="A5" s="271"/>
      <c r="B5" s="271"/>
      <c r="C5" s="227"/>
      <c r="D5" s="227"/>
      <c r="E5" s="227"/>
      <c r="F5" s="227"/>
      <c r="G5" s="227"/>
      <c r="H5" s="227"/>
      <c r="I5" s="227"/>
      <c r="J5" s="227" t="s">
        <v>39</v>
      </c>
      <c r="K5" s="225" t="s">
        <v>20</v>
      </c>
      <c r="L5" s="234"/>
      <c r="M5" s="226"/>
      <c r="N5" s="227" t="s">
        <v>40</v>
      </c>
      <c r="O5" s="228" t="s">
        <v>267</v>
      </c>
      <c r="P5" s="227"/>
      <c r="Q5" s="241"/>
      <c r="R5" s="243"/>
      <c r="S5" s="243"/>
      <c r="T5" s="229"/>
      <c r="U5" s="265"/>
      <c r="W5" s="263"/>
      <c r="X5" s="263"/>
      <c r="Y5" s="263"/>
      <c r="Z5" s="263"/>
      <c r="AA5" s="263"/>
      <c r="AB5" s="263"/>
    </row>
    <row r="6" spans="1:30" s="75" customFormat="1" ht="15.75" customHeight="1" x14ac:dyDescent="0.25">
      <c r="A6" s="271"/>
      <c r="B6" s="271"/>
      <c r="C6" s="227"/>
      <c r="D6" s="227"/>
      <c r="E6" s="227"/>
      <c r="F6" s="227"/>
      <c r="G6" s="227"/>
      <c r="H6" s="227"/>
      <c r="I6" s="227"/>
      <c r="J6" s="227"/>
      <c r="K6" s="228" t="s">
        <v>42</v>
      </c>
      <c r="L6" s="228" t="s">
        <v>43</v>
      </c>
      <c r="M6" s="228" t="s">
        <v>268</v>
      </c>
      <c r="N6" s="227"/>
      <c r="O6" s="229"/>
      <c r="P6" s="227"/>
      <c r="Q6" s="241"/>
      <c r="R6" s="243"/>
      <c r="S6" s="243"/>
      <c r="T6" s="229"/>
      <c r="U6" s="265"/>
      <c r="W6" s="263"/>
      <c r="X6" s="263"/>
      <c r="Y6" s="263"/>
      <c r="Z6" s="263"/>
      <c r="AA6" s="263"/>
      <c r="AB6" s="263"/>
    </row>
    <row r="7" spans="1:30" s="75" customFormat="1" ht="57.75" customHeight="1" x14ac:dyDescent="0.25">
      <c r="A7" s="272"/>
      <c r="B7" s="272"/>
      <c r="C7" s="227"/>
      <c r="D7" s="227"/>
      <c r="E7" s="227"/>
      <c r="F7" s="227"/>
      <c r="G7" s="227"/>
      <c r="H7" s="227"/>
      <c r="I7" s="227"/>
      <c r="J7" s="227"/>
      <c r="K7" s="230"/>
      <c r="L7" s="230"/>
      <c r="M7" s="230"/>
      <c r="N7" s="227"/>
      <c r="O7" s="230"/>
      <c r="P7" s="227"/>
      <c r="Q7" s="242"/>
      <c r="R7" s="243"/>
      <c r="S7" s="243"/>
      <c r="T7" s="230"/>
      <c r="U7" s="265"/>
      <c r="W7" s="263"/>
      <c r="X7" s="263"/>
      <c r="Y7" s="263"/>
      <c r="Z7" s="263"/>
      <c r="AA7" s="263"/>
      <c r="AB7" s="263"/>
    </row>
    <row r="8" spans="1:30" s="68" customFormat="1" ht="23.25" customHeight="1" x14ac:dyDescent="0.25">
      <c r="A8" s="252" t="s">
        <v>44</v>
      </c>
      <c r="B8" s="253"/>
      <c r="C8" s="76" t="s">
        <v>45</v>
      </c>
      <c r="D8" s="76" t="s">
        <v>46</v>
      </c>
      <c r="E8" s="76" t="s">
        <v>47</v>
      </c>
      <c r="F8" s="76" t="s">
        <v>48</v>
      </c>
      <c r="G8" s="76" t="s">
        <v>49</v>
      </c>
      <c r="H8" s="76" t="s">
        <v>50</v>
      </c>
      <c r="I8" s="76" t="s">
        <v>51</v>
      </c>
      <c r="J8" s="76" t="s">
        <v>52</v>
      </c>
      <c r="K8" s="76" t="s">
        <v>53</v>
      </c>
      <c r="L8" s="76" t="s">
        <v>54</v>
      </c>
      <c r="M8" s="76" t="s">
        <v>55</v>
      </c>
      <c r="N8" s="76" t="s">
        <v>56</v>
      </c>
      <c r="O8" s="76" t="s">
        <v>57</v>
      </c>
      <c r="P8" s="76" t="s">
        <v>58</v>
      </c>
      <c r="Q8" s="76" t="s">
        <v>59</v>
      </c>
      <c r="R8" s="76" t="s">
        <v>60</v>
      </c>
      <c r="S8" s="76" t="s">
        <v>61</v>
      </c>
      <c r="T8" s="76" t="s">
        <v>62</v>
      </c>
      <c r="U8" s="77" t="s">
        <v>102</v>
      </c>
      <c r="W8" s="78"/>
      <c r="X8" s="78"/>
      <c r="Y8" s="78"/>
      <c r="Z8" s="78"/>
      <c r="AA8" s="78"/>
      <c r="AB8" s="78"/>
    </row>
    <row r="9" spans="1:30" s="82" customFormat="1" ht="22.5" customHeight="1" x14ac:dyDescent="0.25">
      <c r="A9" s="79"/>
      <c r="B9" s="79" t="s">
        <v>269</v>
      </c>
      <c r="C9" s="80">
        <f t="shared" ref="C9:T9" si="0">C10+C29</f>
        <v>7199890573.9899998</v>
      </c>
      <c r="D9" s="80">
        <f t="shared" si="0"/>
        <v>4704076647.0889997</v>
      </c>
      <c r="E9" s="80">
        <f t="shared" si="0"/>
        <v>2495813926.901</v>
      </c>
      <c r="F9" s="80">
        <f t="shared" si="0"/>
        <v>116603372</v>
      </c>
      <c r="G9" s="80">
        <f t="shared" si="0"/>
        <v>816499</v>
      </c>
      <c r="H9" s="80">
        <f t="shared" si="0"/>
        <v>7082470702.9899998</v>
      </c>
      <c r="I9" s="80">
        <f t="shared" si="0"/>
        <v>3662496029.1329999</v>
      </c>
      <c r="J9" s="80">
        <f t="shared" si="0"/>
        <v>884497071.92200005</v>
      </c>
      <c r="K9" s="80">
        <f t="shared" si="0"/>
        <v>710991393.24000001</v>
      </c>
      <c r="L9" s="80">
        <f t="shared" si="0"/>
        <v>173501365.68200001</v>
      </c>
      <c r="M9" s="80">
        <f t="shared" si="0"/>
        <v>4313</v>
      </c>
      <c r="N9" s="80">
        <f t="shared" si="0"/>
        <v>2777197517.211</v>
      </c>
      <c r="O9" s="80">
        <f t="shared" si="0"/>
        <v>801440</v>
      </c>
      <c r="P9" s="80">
        <f t="shared" si="0"/>
        <v>3104915167.8569999</v>
      </c>
      <c r="Q9" s="80">
        <f t="shared" si="0"/>
        <v>159511377</v>
      </c>
      <c r="R9" s="80">
        <f t="shared" si="0"/>
        <v>75760660</v>
      </c>
      <c r="S9" s="80">
        <f t="shared" si="0"/>
        <v>79787469</v>
      </c>
      <c r="T9" s="80">
        <f t="shared" si="0"/>
        <v>6197973631.0679998</v>
      </c>
      <c r="U9" s="81">
        <f>J9/I9</f>
        <v>0.24150116884396503</v>
      </c>
      <c r="W9" s="83">
        <f>C9-D9-E9</f>
        <v>0</v>
      </c>
      <c r="X9" s="83">
        <f>C9-F9-G9-H9</f>
        <v>0</v>
      </c>
      <c r="Y9" s="83">
        <f>H9-I9-P9-Q9-R9-S9</f>
        <v>0</v>
      </c>
      <c r="Z9" s="83">
        <f>I9-J9-N9-O9</f>
        <v>0</v>
      </c>
      <c r="AA9" s="83">
        <f>J9-K9-L9-M9</f>
        <v>2.9802322387695313E-8</v>
      </c>
      <c r="AB9" s="83" t="s">
        <v>270</v>
      </c>
    </row>
    <row r="10" spans="1:30" s="86" customFormat="1" ht="22.5" customHeight="1" x14ac:dyDescent="0.25">
      <c r="A10" s="84" t="s">
        <v>65</v>
      </c>
      <c r="B10" s="85" t="s">
        <v>66</v>
      </c>
      <c r="C10" s="80">
        <f t="shared" ref="C10:T10" si="1">SUM(C11:C28)</f>
        <v>1747472001</v>
      </c>
      <c r="D10" s="80">
        <f t="shared" si="1"/>
        <v>1033395443</v>
      </c>
      <c r="E10" s="80">
        <f t="shared" si="1"/>
        <v>714076558</v>
      </c>
      <c r="F10" s="80">
        <f t="shared" si="1"/>
        <v>12604159</v>
      </c>
      <c r="G10" s="80">
        <f t="shared" si="1"/>
        <v>0</v>
      </c>
      <c r="H10" s="80">
        <f t="shared" si="1"/>
        <v>1734867842</v>
      </c>
      <c r="I10" s="80">
        <f t="shared" si="1"/>
        <v>793987181</v>
      </c>
      <c r="J10" s="80">
        <f t="shared" si="1"/>
        <v>63303057</v>
      </c>
      <c r="K10" s="80">
        <f t="shared" si="1"/>
        <v>63064565</v>
      </c>
      <c r="L10" s="80">
        <f t="shared" si="1"/>
        <v>238492</v>
      </c>
      <c r="M10" s="80">
        <f t="shared" si="1"/>
        <v>0</v>
      </c>
      <c r="N10" s="80">
        <f t="shared" si="1"/>
        <v>730677899</v>
      </c>
      <c r="O10" s="80">
        <f t="shared" si="1"/>
        <v>6225</v>
      </c>
      <c r="P10" s="80">
        <f t="shared" si="1"/>
        <v>873709600</v>
      </c>
      <c r="Q10" s="80">
        <f t="shared" si="1"/>
        <v>67171061</v>
      </c>
      <c r="R10" s="80">
        <f t="shared" si="1"/>
        <v>0</v>
      </c>
      <c r="S10" s="80">
        <f t="shared" si="1"/>
        <v>0</v>
      </c>
      <c r="T10" s="80">
        <f t="shared" si="1"/>
        <v>1671564785</v>
      </c>
      <c r="U10" s="81">
        <f t="shared" ref="U10:U97" si="2">J10/I10</f>
        <v>7.9728059236764931E-2</v>
      </c>
      <c r="W10" s="83">
        <f t="shared" ref="W10:W73" si="3">C10-D10-E10</f>
        <v>0</v>
      </c>
      <c r="X10" s="83">
        <f t="shared" ref="X10:X73" si="4">C10-F10-G10-H10</f>
        <v>0</v>
      </c>
      <c r="Y10" s="83">
        <f t="shared" ref="Y10:Y73" si="5">H10-I10-P10-Q10-R10-S10</f>
        <v>0</v>
      </c>
      <c r="Z10" s="83">
        <f t="shared" ref="Z10:Z73" si="6">I10-J10-N10-O10</f>
        <v>0</v>
      </c>
      <c r="AA10" s="83">
        <f t="shared" ref="AA10:AA73" si="7">J10-K10-L10-M10</f>
        <v>0</v>
      </c>
      <c r="AB10" s="83">
        <f t="shared" ref="AB10:AB73" si="8">T10-SUM(N10:S10)</f>
        <v>0</v>
      </c>
    </row>
    <row r="11" spans="1:30" s="15" customFormat="1" ht="22.5" customHeight="1" x14ac:dyDescent="0.25">
      <c r="A11" s="87" t="s">
        <v>45</v>
      </c>
      <c r="B11" s="181" t="s">
        <v>6</v>
      </c>
      <c r="C11" s="88">
        <f t="shared" ref="C11:C74" si="9">D11+E11</f>
        <v>90050</v>
      </c>
      <c r="D11" s="182"/>
      <c r="E11" s="181">
        <v>90050</v>
      </c>
      <c r="F11" s="181"/>
      <c r="G11" s="181"/>
      <c r="H11" s="88">
        <f t="shared" ref="H11:H28" si="10">C11-F11-G11</f>
        <v>90050</v>
      </c>
      <c r="I11" s="88">
        <f t="shared" ref="I11:I28" si="11">J11+N11+O11</f>
        <v>90050</v>
      </c>
      <c r="J11" s="88">
        <f t="shared" ref="J11:J28" si="12">K11+L11+M11</f>
        <v>90050</v>
      </c>
      <c r="K11" s="181">
        <v>90050</v>
      </c>
      <c r="L11" s="181"/>
      <c r="M11" s="181"/>
      <c r="N11" s="181"/>
      <c r="O11" s="181"/>
      <c r="P11" s="88">
        <f t="shared" ref="P11:P74" si="13">H11-I11-Q11-R11-S11</f>
        <v>0</v>
      </c>
      <c r="Q11" s="181"/>
      <c r="R11" s="181"/>
      <c r="S11" s="181"/>
      <c r="T11" s="91">
        <f t="shared" ref="T11:T74" si="14">SUM(N11:S11)</f>
        <v>0</v>
      </c>
      <c r="U11" s="92">
        <f t="shared" si="2"/>
        <v>1</v>
      </c>
      <c r="V11" s="15" t="s">
        <v>67</v>
      </c>
      <c r="W11" s="30">
        <f t="shared" si="3"/>
        <v>0</v>
      </c>
      <c r="X11" s="30">
        <f t="shared" si="4"/>
        <v>0</v>
      </c>
      <c r="Y11" s="30">
        <f t="shared" si="5"/>
        <v>0</v>
      </c>
      <c r="Z11" s="30">
        <f t="shared" si="6"/>
        <v>0</v>
      </c>
      <c r="AA11" s="30">
        <f t="shared" si="7"/>
        <v>0</v>
      </c>
      <c r="AB11" s="30">
        <f t="shared" si="8"/>
        <v>0</v>
      </c>
    </row>
    <row r="12" spans="1:30" s="15" customFormat="1" ht="22.5" customHeight="1" x14ac:dyDescent="0.25">
      <c r="A12" s="87" t="s">
        <v>46</v>
      </c>
      <c r="B12" s="181" t="s">
        <v>68</v>
      </c>
      <c r="C12" s="88">
        <f t="shared" si="9"/>
        <v>549020047</v>
      </c>
      <c r="D12" s="182">
        <v>539714052</v>
      </c>
      <c r="E12" s="181">
        <v>9305995</v>
      </c>
      <c r="F12" s="181"/>
      <c r="G12" s="181"/>
      <c r="H12" s="88">
        <f t="shared" si="10"/>
        <v>549020047</v>
      </c>
      <c r="I12" s="88">
        <f t="shared" si="11"/>
        <v>18392363</v>
      </c>
      <c r="J12" s="88">
        <f t="shared" si="12"/>
        <v>17876765</v>
      </c>
      <c r="K12" s="181">
        <v>17876765</v>
      </c>
      <c r="L12" s="181"/>
      <c r="M12" s="181"/>
      <c r="N12" s="181">
        <v>515598</v>
      </c>
      <c r="O12" s="181"/>
      <c r="P12" s="88">
        <f t="shared" si="13"/>
        <v>520627684</v>
      </c>
      <c r="Q12" s="181">
        <v>10000000</v>
      </c>
      <c r="R12" s="181"/>
      <c r="S12" s="181"/>
      <c r="T12" s="91">
        <f t="shared" si="14"/>
        <v>531143282</v>
      </c>
      <c r="U12" s="92">
        <f t="shared" si="2"/>
        <v>0.97196673423637847</v>
      </c>
      <c r="V12" s="15" t="s">
        <v>69</v>
      </c>
      <c r="W12" s="30">
        <f t="shared" si="3"/>
        <v>0</v>
      </c>
      <c r="X12" s="30">
        <f t="shared" si="4"/>
        <v>0</v>
      </c>
      <c r="Y12" s="30">
        <f t="shared" si="5"/>
        <v>0</v>
      </c>
      <c r="Z12" s="30">
        <f t="shared" si="6"/>
        <v>0</v>
      </c>
      <c r="AA12" s="30">
        <f t="shared" si="7"/>
        <v>0</v>
      </c>
      <c r="AB12" s="30">
        <f t="shared" si="8"/>
        <v>0</v>
      </c>
    </row>
    <row r="13" spans="1:30" s="15" customFormat="1" ht="22.5" customHeight="1" x14ac:dyDescent="0.25">
      <c r="A13" s="87" t="s">
        <v>47</v>
      </c>
      <c r="B13" s="181" t="s">
        <v>70</v>
      </c>
      <c r="C13" s="88">
        <f t="shared" si="9"/>
        <v>31200</v>
      </c>
      <c r="D13" s="182"/>
      <c r="E13" s="181">
        <v>31200</v>
      </c>
      <c r="F13" s="181"/>
      <c r="G13" s="181"/>
      <c r="H13" s="88">
        <f t="shared" si="10"/>
        <v>31200</v>
      </c>
      <c r="I13" s="88">
        <f t="shared" si="11"/>
        <v>31200</v>
      </c>
      <c r="J13" s="88">
        <f t="shared" si="12"/>
        <v>31200</v>
      </c>
      <c r="K13" s="181">
        <v>31200</v>
      </c>
      <c r="L13" s="181"/>
      <c r="M13" s="181"/>
      <c r="N13" s="181"/>
      <c r="O13" s="181"/>
      <c r="P13" s="88">
        <f t="shared" si="13"/>
        <v>0</v>
      </c>
      <c r="Q13" s="181"/>
      <c r="R13" s="181"/>
      <c r="S13" s="181"/>
      <c r="T13" s="91">
        <f t="shared" si="14"/>
        <v>0</v>
      </c>
      <c r="U13" s="92">
        <f t="shared" si="2"/>
        <v>1</v>
      </c>
      <c r="V13" s="15" t="s">
        <v>71</v>
      </c>
      <c r="W13" s="30">
        <f t="shared" si="3"/>
        <v>0</v>
      </c>
      <c r="X13" s="30">
        <f t="shared" si="4"/>
        <v>0</v>
      </c>
      <c r="Y13" s="30">
        <f t="shared" si="5"/>
        <v>0</v>
      </c>
      <c r="Z13" s="30">
        <f t="shared" si="6"/>
        <v>0</v>
      </c>
      <c r="AA13" s="30">
        <f t="shared" si="7"/>
        <v>0</v>
      </c>
      <c r="AB13" s="30">
        <f t="shared" si="8"/>
        <v>0</v>
      </c>
    </row>
    <row r="14" spans="1:30" s="15" customFormat="1" ht="22.5" customHeight="1" x14ac:dyDescent="0.25">
      <c r="A14" s="87" t="s">
        <v>48</v>
      </c>
      <c r="B14" s="181" t="s">
        <v>72</v>
      </c>
      <c r="C14" s="88">
        <f t="shared" si="9"/>
        <v>31900</v>
      </c>
      <c r="D14" s="182"/>
      <c r="E14" s="181">
        <v>31900</v>
      </c>
      <c r="F14" s="181"/>
      <c r="G14" s="181"/>
      <c r="H14" s="88">
        <f t="shared" si="10"/>
        <v>31900</v>
      </c>
      <c r="I14" s="88">
        <f t="shared" si="11"/>
        <v>31900</v>
      </c>
      <c r="J14" s="88">
        <f t="shared" si="12"/>
        <v>31900</v>
      </c>
      <c r="K14" s="181">
        <v>31900</v>
      </c>
      <c r="L14" s="181"/>
      <c r="M14" s="181"/>
      <c r="N14" s="181"/>
      <c r="O14" s="181"/>
      <c r="P14" s="88">
        <f t="shared" si="13"/>
        <v>0</v>
      </c>
      <c r="Q14" s="181"/>
      <c r="R14" s="181"/>
      <c r="S14" s="181"/>
      <c r="T14" s="91">
        <f t="shared" si="14"/>
        <v>0</v>
      </c>
      <c r="U14" s="92">
        <f t="shared" si="2"/>
        <v>1</v>
      </c>
      <c r="V14" s="15" t="s">
        <v>73</v>
      </c>
      <c r="W14" s="30">
        <f t="shared" si="3"/>
        <v>0</v>
      </c>
      <c r="X14" s="30">
        <f t="shared" si="4"/>
        <v>0</v>
      </c>
      <c r="Y14" s="30">
        <f t="shared" si="5"/>
        <v>0</v>
      </c>
      <c r="Z14" s="30">
        <f t="shared" si="6"/>
        <v>0</v>
      </c>
      <c r="AA14" s="30">
        <f t="shared" si="7"/>
        <v>0</v>
      </c>
      <c r="AB14" s="30">
        <f t="shared" si="8"/>
        <v>0</v>
      </c>
    </row>
    <row r="15" spans="1:30" s="15" customFormat="1" ht="22.5" customHeight="1" x14ac:dyDescent="0.25">
      <c r="A15" s="87" t="s">
        <v>49</v>
      </c>
      <c r="B15" s="181" t="s">
        <v>74</v>
      </c>
      <c r="C15" s="88">
        <f t="shared" si="9"/>
        <v>2000</v>
      </c>
      <c r="D15" s="182"/>
      <c r="E15" s="181">
        <v>2000</v>
      </c>
      <c r="F15" s="181"/>
      <c r="G15" s="181"/>
      <c r="H15" s="88">
        <f t="shared" si="10"/>
        <v>2000</v>
      </c>
      <c r="I15" s="88">
        <f t="shared" si="11"/>
        <v>2000</v>
      </c>
      <c r="J15" s="88">
        <f t="shared" si="12"/>
        <v>2000</v>
      </c>
      <c r="K15" s="181">
        <v>2000</v>
      </c>
      <c r="L15" s="181"/>
      <c r="M15" s="181"/>
      <c r="N15" s="181"/>
      <c r="O15" s="181"/>
      <c r="P15" s="88">
        <f t="shared" si="13"/>
        <v>0</v>
      </c>
      <c r="Q15" s="181"/>
      <c r="R15" s="181"/>
      <c r="S15" s="181"/>
      <c r="T15" s="91">
        <f t="shared" si="14"/>
        <v>0</v>
      </c>
      <c r="U15" s="92">
        <f t="shared" si="2"/>
        <v>1</v>
      </c>
      <c r="V15" s="15" t="s">
        <v>75</v>
      </c>
      <c r="W15" s="30">
        <f t="shared" si="3"/>
        <v>0</v>
      </c>
      <c r="X15" s="30">
        <f t="shared" si="4"/>
        <v>0</v>
      </c>
      <c r="Y15" s="30">
        <f t="shared" si="5"/>
        <v>0</v>
      </c>
      <c r="Z15" s="30">
        <f t="shared" si="6"/>
        <v>0</v>
      </c>
      <c r="AA15" s="30">
        <f t="shared" si="7"/>
        <v>0</v>
      </c>
      <c r="AB15" s="30">
        <f t="shared" si="8"/>
        <v>0</v>
      </c>
    </row>
    <row r="16" spans="1:30" s="15" customFormat="1" ht="22.5" customHeight="1" x14ac:dyDescent="0.25">
      <c r="A16" s="87" t="s">
        <v>50</v>
      </c>
      <c r="B16" s="181" t="s">
        <v>76</v>
      </c>
      <c r="C16" s="88">
        <f t="shared" si="9"/>
        <v>94900</v>
      </c>
      <c r="D16" s="182"/>
      <c r="E16" s="181">
        <v>94900</v>
      </c>
      <c r="F16" s="181"/>
      <c r="G16" s="181"/>
      <c r="H16" s="88">
        <f t="shared" si="10"/>
        <v>94900</v>
      </c>
      <c r="I16" s="88">
        <f t="shared" si="11"/>
        <v>94900</v>
      </c>
      <c r="J16" s="88">
        <f t="shared" si="12"/>
        <v>94900</v>
      </c>
      <c r="K16" s="181">
        <v>94900</v>
      </c>
      <c r="L16" s="181"/>
      <c r="M16" s="181"/>
      <c r="N16" s="181"/>
      <c r="O16" s="181"/>
      <c r="P16" s="88">
        <f t="shared" si="13"/>
        <v>0</v>
      </c>
      <c r="Q16" s="181"/>
      <c r="R16" s="181"/>
      <c r="S16" s="181"/>
      <c r="T16" s="91">
        <f t="shared" si="14"/>
        <v>0</v>
      </c>
      <c r="U16" s="92">
        <f t="shared" si="2"/>
        <v>1</v>
      </c>
      <c r="V16" s="15" t="s">
        <v>77</v>
      </c>
      <c r="W16" s="30">
        <f t="shared" si="3"/>
        <v>0</v>
      </c>
      <c r="X16" s="30">
        <f t="shared" si="4"/>
        <v>0</v>
      </c>
      <c r="Y16" s="30">
        <f t="shared" si="5"/>
        <v>0</v>
      </c>
      <c r="Z16" s="30">
        <f t="shared" si="6"/>
        <v>0</v>
      </c>
      <c r="AA16" s="30">
        <f t="shared" si="7"/>
        <v>0</v>
      </c>
      <c r="AB16" s="30">
        <f t="shared" si="8"/>
        <v>0</v>
      </c>
    </row>
    <row r="17" spans="1:28" s="15" customFormat="1" ht="22.5" customHeight="1" x14ac:dyDescent="0.25">
      <c r="A17" s="87" t="s">
        <v>51</v>
      </c>
      <c r="B17" s="181" t="s">
        <v>78</v>
      </c>
      <c r="C17" s="88">
        <f t="shared" si="9"/>
        <v>367614363</v>
      </c>
      <c r="D17" s="182">
        <v>351879134</v>
      </c>
      <c r="E17" s="181">
        <v>15735229</v>
      </c>
      <c r="F17" s="181">
        <v>10437184</v>
      </c>
      <c r="G17" s="181"/>
      <c r="H17" s="88">
        <f t="shared" si="10"/>
        <v>357177179</v>
      </c>
      <c r="I17" s="88">
        <f t="shared" si="11"/>
        <v>17560569</v>
      </c>
      <c r="J17" s="88">
        <f t="shared" si="12"/>
        <v>5557950</v>
      </c>
      <c r="K17" s="181">
        <v>5557950</v>
      </c>
      <c r="L17" s="181"/>
      <c r="M17" s="181"/>
      <c r="N17" s="181">
        <v>12002619</v>
      </c>
      <c r="O17" s="181"/>
      <c r="P17" s="88">
        <f t="shared" si="13"/>
        <v>282446930</v>
      </c>
      <c r="Q17" s="181">
        <v>57169680</v>
      </c>
      <c r="R17" s="181"/>
      <c r="S17" s="181"/>
      <c r="T17" s="91">
        <f t="shared" si="14"/>
        <v>351619229</v>
      </c>
      <c r="U17" s="92">
        <f t="shared" si="2"/>
        <v>0.31650170333318928</v>
      </c>
      <c r="V17" s="15" t="s">
        <v>79</v>
      </c>
      <c r="W17" s="30">
        <f t="shared" si="3"/>
        <v>0</v>
      </c>
      <c r="X17" s="30">
        <f t="shared" si="4"/>
        <v>0</v>
      </c>
      <c r="Y17" s="30">
        <f t="shared" si="5"/>
        <v>0</v>
      </c>
      <c r="Z17" s="30">
        <f t="shared" si="6"/>
        <v>0</v>
      </c>
      <c r="AA17" s="30">
        <f t="shared" si="7"/>
        <v>0</v>
      </c>
      <c r="AB17" s="30">
        <f t="shared" si="8"/>
        <v>0</v>
      </c>
    </row>
    <row r="18" spans="1:28" s="15" customFormat="1" ht="22.5" customHeight="1" x14ac:dyDescent="0.25">
      <c r="A18" s="87" t="s">
        <v>52</v>
      </c>
      <c r="B18" s="181" t="s">
        <v>80</v>
      </c>
      <c r="C18" s="88">
        <f t="shared" si="9"/>
        <v>3230068</v>
      </c>
      <c r="D18" s="182">
        <v>1874566</v>
      </c>
      <c r="E18" s="181">
        <v>1355502</v>
      </c>
      <c r="F18" s="181">
        <v>840200</v>
      </c>
      <c r="G18" s="181">
        <v>0</v>
      </c>
      <c r="H18" s="88">
        <f t="shared" si="10"/>
        <v>2389868</v>
      </c>
      <c r="I18" s="88">
        <f t="shared" si="11"/>
        <v>1861937</v>
      </c>
      <c r="J18" s="88">
        <f t="shared" si="12"/>
        <v>1340500</v>
      </c>
      <c r="K18" s="181">
        <v>1340500</v>
      </c>
      <c r="L18" s="181">
        <v>0</v>
      </c>
      <c r="M18" s="181">
        <v>0</v>
      </c>
      <c r="N18" s="181">
        <v>521437</v>
      </c>
      <c r="O18" s="181">
        <v>0</v>
      </c>
      <c r="P18" s="88">
        <f t="shared" si="13"/>
        <v>527931</v>
      </c>
      <c r="Q18" s="181">
        <v>0</v>
      </c>
      <c r="R18" s="181">
        <v>0</v>
      </c>
      <c r="S18" s="181">
        <v>0</v>
      </c>
      <c r="T18" s="91">
        <f t="shared" si="14"/>
        <v>1049368</v>
      </c>
      <c r="U18" s="92">
        <f t="shared" si="2"/>
        <v>0.71994917121255986</v>
      </c>
      <c r="V18" s="15" t="s">
        <v>81</v>
      </c>
      <c r="W18" s="30">
        <f t="shared" si="3"/>
        <v>0</v>
      </c>
      <c r="X18" s="30">
        <f t="shared" si="4"/>
        <v>0</v>
      </c>
      <c r="Y18" s="30">
        <f t="shared" si="5"/>
        <v>0</v>
      </c>
      <c r="Z18" s="30">
        <f t="shared" si="6"/>
        <v>0</v>
      </c>
      <c r="AA18" s="30">
        <f t="shared" si="7"/>
        <v>0</v>
      </c>
      <c r="AB18" s="30">
        <f t="shared" si="8"/>
        <v>0</v>
      </c>
    </row>
    <row r="19" spans="1:28" s="15" customFormat="1" ht="22.5" customHeight="1" x14ac:dyDescent="0.25">
      <c r="A19" s="87" t="s">
        <v>53</v>
      </c>
      <c r="B19" s="181" t="s">
        <v>82</v>
      </c>
      <c r="C19" s="88">
        <f t="shared" si="9"/>
        <v>13936288</v>
      </c>
      <c r="D19" s="182">
        <v>6299769</v>
      </c>
      <c r="E19" s="181">
        <v>7636519</v>
      </c>
      <c r="F19" s="181">
        <v>520200</v>
      </c>
      <c r="G19" s="181"/>
      <c r="H19" s="88">
        <f t="shared" si="10"/>
        <v>13416088</v>
      </c>
      <c r="I19" s="88">
        <f t="shared" si="11"/>
        <v>12250775</v>
      </c>
      <c r="J19" s="88">
        <f t="shared" si="12"/>
        <v>9156077</v>
      </c>
      <c r="K19" s="181">
        <v>9156077</v>
      </c>
      <c r="L19" s="181"/>
      <c r="M19" s="181"/>
      <c r="N19" s="181">
        <v>3094698</v>
      </c>
      <c r="O19" s="181"/>
      <c r="P19" s="88">
        <f t="shared" si="13"/>
        <v>1165313</v>
      </c>
      <c r="Q19" s="181"/>
      <c r="R19" s="181"/>
      <c r="S19" s="181"/>
      <c r="T19" s="91">
        <f t="shared" si="14"/>
        <v>4260011</v>
      </c>
      <c r="U19" s="92">
        <f t="shared" si="2"/>
        <v>0.74738757343923135</v>
      </c>
      <c r="V19" s="15" t="s">
        <v>83</v>
      </c>
      <c r="W19" s="30">
        <f t="shared" si="3"/>
        <v>0</v>
      </c>
      <c r="X19" s="30">
        <f t="shared" si="4"/>
        <v>0</v>
      </c>
      <c r="Y19" s="30">
        <f t="shared" si="5"/>
        <v>0</v>
      </c>
      <c r="Z19" s="30">
        <f t="shared" si="6"/>
        <v>0</v>
      </c>
      <c r="AA19" s="30">
        <f t="shared" si="7"/>
        <v>0</v>
      </c>
      <c r="AB19" s="30">
        <f t="shared" si="8"/>
        <v>0</v>
      </c>
    </row>
    <row r="20" spans="1:28" s="15" customFormat="1" ht="22.5" customHeight="1" x14ac:dyDescent="0.25">
      <c r="A20" s="87" t="s">
        <v>54</v>
      </c>
      <c r="B20" s="181" t="s">
        <v>86</v>
      </c>
      <c r="C20" s="88">
        <f t="shared" si="9"/>
        <v>698018289</v>
      </c>
      <c r="D20" s="183">
        <v>44702808</v>
      </c>
      <c r="E20" s="183">
        <v>653315481</v>
      </c>
      <c r="F20" s="183">
        <v>556875</v>
      </c>
      <c r="G20" s="183">
        <v>0</v>
      </c>
      <c r="H20" s="88">
        <f t="shared" si="10"/>
        <v>697461414</v>
      </c>
      <c r="I20" s="88">
        <f t="shared" si="11"/>
        <v>659907106</v>
      </c>
      <c r="J20" s="88">
        <f t="shared" si="12"/>
        <v>3622070</v>
      </c>
      <c r="K20" s="184">
        <v>3564578</v>
      </c>
      <c r="L20" s="184">
        <v>57492</v>
      </c>
      <c r="M20" s="184">
        <v>0</v>
      </c>
      <c r="N20" s="184">
        <v>656285036</v>
      </c>
      <c r="O20" s="184">
        <v>0</v>
      </c>
      <c r="P20" s="88">
        <f t="shared" si="13"/>
        <v>37554308</v>
      </c>
      <c r="Q20" s="184">
        <v>0</v>
      </c>
      <c r="R20" s="184">
        <v>0</v>
      </c>
      <c r="S20" s="184">
        <v>0</v>
      </c>
      <c r="T20" s="91">
        <f t="shared" si="14"/>
        <v>693839344</v>
      </c>
      <c r="U20" s="92">
        <f t="shared" si="2"/>
        <v>5.4887573827701744E-3</v>
      </c>
      <c r="V20" s="15" t="s">
        <v>85</v>
      </c>
      <c r="W20" s="30">
        <f t="shared" si="3"/>
        <v>0</v>
      </c>
      <c r="X20" s="30">
        <f t="shared" si="4"/>
        <v>0</v>
      </c>
      <c r="Y20" s="30">
        <f t="shared" si="5"/>
        <v>0</v>
      </c>
      <c r="Z20" s="30">
        <f t="shared" si="6"/>
        <v>0</v>
      </c>
      <c r="AA20" s="30">
        <f t="shared" si="7"/>
        <v>0</v>
      </c>
      <c r="AB20" s="30">
        <f t="shared" si="8"/>
        <v>0</v>
      </c>
    </row>
    <row r="21" spans="1:28" s="15" customFormat="1" ht="22.5" customHeight="1" x14ac:dyDescent="0.25">
      <c r="A21" s="87" t="s">
        <v>55</v>
      </c>
      <c r="B21" s="181" t="s">
        <v>88</v>
      </c>
      <c r="C21" s="88">
        <f t="shared" si="9"/>
        <v>4657483</v>
      </c>
      <c r="D21" s="182">
        <v>2756543</v>
      </c>
      <c r="E21" s="181">
        <v>1900940</v>
      </c>
      <c r="F21" s="181">
        <v>3300</v>
      </c>
      <c r="G21" s="181">
        <v>0</v>
      </c>
      <c r="H21" s="88">
        <f t="shared" si="10"/>
        <v>4654183</v>
      </c>
      <c r="I21" s="88">
        <f t="shared" si="11"/>
        <v>4654182</v>
      </c>
      <c r="J21" s="88">
        <f t="shared" si="12"/>
        <v>2054710</v>
      </c>
      <c r="K21" s="181">
        <v>2054710</v>
      </c>
      <c r="L21" s="181">
        <v>0</v>
      </c>
      <c r="M21" s="181">
        <v>0</v>
      </c>
      <c r="N21" s="181">
        <v>2599472</v>
      </c>
      <c r="O21" s="181">
        <v>0</v>
      </c>
      <c r="P21" s="88">
        <f t="shared" si="13"/>
        <v>0</v>
      </c>
      <c r="Q21" s="181">
        <v>1</v>
      </c>
      <c r="R21" s="181">
        <v>0</v>
      </c>
      <c r="S21" s="181">
        <v>0</v>
      </c>
      <c r="T21" s="91">
        <f t="shared" si="14"/>
        <v>2599473</v>
      </c>
      <c r="U21" s="92">
        <f t="shared" si="2"/>
        <v>0.44147607463567173</v>
      </c>
      <c r="V21" s="15" t="s">
        <v>89</v>
      </c>
      <c r="W21" s="30">
        <f t="shared" si="3"/>
        <v>0</v>
      </c>
      <c r="X21" s="30">
        <f t="shared" si="4"/>
        <v>0</v>
      </c>
      <c r="Y21" s="30">
        <f t="shared" si="5"/>
        <v>0</v>
      </c>
      <c r="Z21" s="30">
        <f t="shared" si="6"/>
        <v>0</v>
      </c>
      <c r="AA21" s="30">
        <f t="shared" si="7"/>
        <v>0</v>
      </c>
      <c r="AB21" s="30">
        <f t="shared" si="8"/>
        <v>0</v>
      </c>
    </row>
    <row r="22" spans="1:28" s="15" customFormat="1" ht="22.5" customHeight="1" x14ac:dyDescent="0.25">
      <c r="A22" s="87" t="s">
        <v>56</v>
      </c>
      <c r="B22" s="185" t="s">
        <v>90</v>
      </c>
      <c r="C22" s="88">
        <f t="shared" si="9"/>
        <v>16803213</v>
      </c>
      <c r="D22" s="43">
        <v>11993041</v>
      </c>
      <c r="E22" s="38">
        <v>4810172</v>
      </c>
      <c r="F22" s="38">
        <v>0</v>
      </c>
      <c r="G22" s="38">
        <v>0</v>
      </c>
      <c r="H22" s="88">
        <f t="shared" si="10"/>
        <v>16803213</v>
      </c>
      <c r="I22" s="88">
        <f t="shared" si="11"/>
        <v>13031175</v>
      </c>
      <c r="J22" s="88">
        <f t="shared" si="12"/>
        <v>5473826</v>
      </c>
      <c r="K22" s="38">
        <v>5292826</v>
      </c>
      <c r="L22" s="38">
        <v>181000</v>
      </c>
      <c r="M22" s="38">
        <v>0</v>
      </c>
      <c r="N22" s="38">
        <v>7557349</v>
      </c>
      <c r="O22" s="38">
        <v>0</v>
      </c>
      <c r="P22" s="88">
        <f t="shared" si="13"/>
        <v>3772038</v>
      </c>
      <c r="Q22" s="38">
        <v>0</v>
      </c>
      <c r="R22" s="38">
        <v>0</v>
      </c>
      <c r="S22" s="38">
        <v>0</v>
      </c>
      <c r="T22" s="91">
        <f t="shared" si="14"/>
        <v>11329387</v>
      </c>
      <c r="U22" s="92">
        <f t="shared" si="2"/>
        <v>0.42005621135469362</v>
      </c>
      <c r="V22" s="15" t="s">
        <v>91</v>
      </c>
      <c r="W22" s="30">
        <f t="shared" si="3"/>
        <v>0</v>
      </c>
      <c r="X22" s="30">
        <f t="shared" si="4"/>
        <v>0</v>
      </c>
      <c r="Y22" s="30">
        <f t="shared" si="5"/>
        <v>0</v>
      </c>
      <c r="Z22" s="30">
        <f t="shared" si="6"/>
        <v>0</v>
      </c>
      <c r="AA22" s="30">
        <f t="shared" si="7"/>
        <v>0</v>
      </c>
      <c r="AB22" s="30">
        <f t="shared" si="8"/>
        <v>0</v>
      </c>
    </row>
    <row r="23" spans="1:28" s="15" customFormat="1" ht="22.5" customHeight="1" x14ac:dyDescent="0.25">
      <c r="A23" s="87" t="s">
        <v>57</v>
      </c>
      <c r="B23" s="181" t="s">
        <v>92</v>
      </c>
      <c r="C23" s="88">
        <f t="shared" si="9"/>
        <v>58972987</v>
      </c>
      <c r="D23" s="182">
        <v>53274715</v>
      </c>
      <c r="E23" s="181">
        <v>5698272</v>
      </c>
      <c r="F23" s="181"/>
      <c r="G23" s="181"/>
      <c r="H23" s="88">
        <f t="shared" si="10"/>
        <v>58972987</v>
      </c>
      <c r="I23" s="88">
        <f t="shared" si="11"/>
        <v>40178469</v>
      </c>
      <c r="J23" s="88">
        <f t="shared" si="12"/>
        <v>9101152</v>
      </c>
      <c r="K23" s="181">
        <v>9101152</v>
      </c>
      <c r="L23" s="181"/>
      <c r="M23" s="181"/>
      <c r="N23" s="181">
        <v>31071092</v>
      </c>
      <c r="O23" s="181">
        <v>6225</v>
      </c>
      <c r="P23" s="88">
        <f t="shared" si="13"/>
        <v>18793138</v>
      </c>
      <c r="Q23" s="181">
        <v>1380</v>
      </c>
      <c r="R23" s="181"/>
      <c r="S23" s="181"/>
      <c r="T23" s="91">
        <f t="shared" si="14"/>
        <v>49871835</v>
      </c>
      <c r="U23" s="92">
        <f t="shared" si="2"/>
        <v>0.22651813835912962</v>
      </c>
      <c r="V23" s="15" t="s">
        <v>93</v>
      </c>
      <c r="W23" s="30">
        <f t="shared" si="3"/>
        <v>0</v>
      </c>
      <c r="X23" s="30">
        <f t="shared" si="4"/>
        <v>0</v>
      </c>
      <c r="Y23" s="30">
        <f t="shared" si="5"/>
        <v>0</v>
      </c>
      <c r="Z23" s="30">
        <f t="shared" si="6"/>
        <v>0</v>
      </c>
      <c r="AA23" s="30">
        <f t="shared" si="7"/>
        <v>0</v>
      </c>
      <c r="AB23" s="30">
        <f t="shared" si="8"/>
        <v>0</v>
      </c>
    </row>
    <row r="24" spans="1:28" s="15" customFormat="1" ht="22.5" customHeight="1" x14ac:dyDescent="0.25">
      <c r="A24" s="87" t="s">
        <v>58</v>
      </c>
      <c r="B24" s="181" t="s">
        <v>94</v>
      </c>
      <c r="C24" s="88">
        <f t="shared" si="9"/>
        <v>32164381</v>
      </c>
      <c r="D24" s="182">
        <v>20900815</v>
      </c>
      <c r="E24" s="181">
        <v>11263566</v>
      </c>
      <c r="F24" s="181">
        <v>246100</v>
      </c>
      <c r="G24" s="181"/>
      <c r="H24" s="88">
        <f t="shared" si="10"/>
        <v>31918281</v>
      </c>
      <c r="I24" s="88">
        <f t="shared" si="11"/>
        <v>23096023</v>
      </c>
      <c r="J24" s="88">
        <f t="shared" si="12"/>
        <v>7157447</v>
      </c>
      <c r="K24" s="181">
        <v>7157447</v>
      </c>
      <c r="L24" s="181"/>
      <c r="M24" s="181"/>
      <c r="N24" s="181">
        <v>15938576</v>
      </c>
      <c r="O24" s="181"/>
      <c r="P24" s="88">
        <f t="shared" si="13"/>
        <v>8822258</v>
      </c>
      <c r="Q24" s="181"/>
      <c r="R24" s="181"/>
      <c r="S24" s="181"/>
      <c r="T24" s="91">
        <f t="shared" si="14"/>
        <v>24760834</v>
      </c>
      <c r="U24" s="92">
        <f t="shared" si="2"/>
        <v>0.30989954417693472</v>
      </c>
      <c r="V24" s="15" t="s">
        <v>95</v>
      </c>
      <c r="W24" s="30">
        <f t="shared" si="3"/>
        <v>0</v>
      </c>
      <c r="X24" s="30">
        <f t="shared" si="4"/>
        <v>0</v>
      </c>
      <c r="Y24" s="30">
        <f t="shared" si="5"/>
        <v>0</v>
      </c>
      <c r="Z24" s="30">
        <f t="shared" si="6"/>
        <v>0</v>
      </c>
      <c r="AA24" s="30">
        <f t="shared" si="7"/>
        <v>0</v>
      </c>
      <c r="AB24" s="30">
        <f t="shared" si="8"/>
        <v>0</v>
      </c>
    </row>
    <row r="25" spans="1:28" s="15" customFormat="1" ht="22.5" customHeight="1" x14ac:dyDescent="0.25">
      <c r="A25" s="87" t="s">
        <v>59</v>
      </c>
      <c r="B25" s="181" t="s">
        <v>318</v>
      </c>
      <c r="C25" s="88">
        <f t="shared" si="9"/>
        <v>599703</v>
      </c>
      <c r="D25" s="182"/>
      <c r="E25" s="181">
        <v>599703</v>
      </c>
      <c r="F25" s="181"/>
      <c r="G25" s="181"/>
      <c r="H25" s="88">
        <f t="shared" si="10"/>
        <v>599703</v>
      </c>
      <c r="I25" s="88">
        <f t="shared" si="11"/>
        <v>599703</v>
      </c>
      <c r="J25" s="88">
        <f t="shared" si="12"/>
        <v>599700</v>
      </c>
      <c r="K25" s="181">
        <v>599700</v>
      </c>
      <c r="L25" s="181"/>
      <c r="M25" s="181"/>
      <c r="N25" s="181">
        <v>3</v>
      </c>
      <c r="O25" s="181"/>
      <c r="P25" s="88">
        <f t="shared" si="13"/>
        <v>0</v>
      </c>
      <c r="Q25" s="181"/>
      <c r="R25" s="181"/>
      <c r="S25" s="181"/>
      <c r="T25" s="91">
        <f t="shared" si="14"/>
        <v>3</v>
      </c>
      <c r="U25" s="92">
        <f t="shared" si="2"/>
        <v>0.9999949975237743</v>
      </c>
      <c r="V25" s="15" t="s">
        <v>97</v>
      </c>
      <c r="W25" s="30">
        <f t="shared" si="3"/>
        <v>0</v>
      </c>
      <c r="X25" s="30">
        <f t="shared" si="4"/>
        <v>0</v>
      </c>
      <c r="Y25" s="30">
        <f t="shared" si="5"/>
        <v>0</v>
      </c>
      <c r="Z25" s="30">
        <f t="shared" si="6"/>
        <v>0</v>
      </c>
      <c r="AA25" s="30">
        <f t="shared" si="7"/>
        <v>0</v>
      </c>
      <c r="AB25" s="30">
        <f t="shared" si="8"/>
        <v>0</v>
      </c>
    </row>
    <row r="26" spans="1:28" s="15" customFormat="1" ht="22.5" customHeight="1" x14ac:dyDescent="0.25">
      <c r="A26" s="87" t="s">
        <v>60</v>
      </c>
      <c r="B26" s="181" t="s">
        <v>98</v>
      </c>
      <c r="C26" s="88">
        <f t="shared" si="9"/>
        <v>179256</v>
      </c>
      <c r="D26" s="182"/>
      <c r="E26" s="181">
        <v>179256</v>
      </c>
      <c r="F26" s="181">
        <v>300</v>
      </c>
      <c r="G26" s="181"/>
      <c r="H26" s="88">
        <f t="shared" si="10"/>
        <v>178956</v>
      </c>
      <c r="I26" s="88">
        <f t="shared" si="11"/>
        <v>178956</v>
      </c>
      <c r="J26" s="88">
        <f t="shared" si="12"/>
        <v>5100</v>
      </c>
      <c r="K26" s="181">
        <v>5100</v>
      </c>
      <c r="L26" s="181"/>
      <c r="M26" s="181"/>
      <c r="N26" s="181">
        <v>173856</v>
      </c>
      <c r="O26" s="181"/>
      <c r="P26" s="88">
        <f t="shared" si="13"/>
        <v>0</v>
      </c>
      <c r="Q26" s="181"/>
      <c r="R26" s="181"/>
      <c r="S26" s="181"/>
      <c r="T26" s="91">
        <f t="shared" si="14"/>
        <v>173856</v>
      </c>
      <c r="U26" s="92">
        <f t="shared" si="2"/>
        <v>2.8498625360423791E-2</v>
      </c>
      <c r="V26" s="15" t="s">
        <v>99</v>
      </c>
      <c r="W26" s="30">
        <f t="shared" si="3"/>
        <v>0</v>
      </c>
      <c r="X26" s="30">
        <f t="shared" si="4"/>
        <v>0</v>
      </c>
      <c r="Y26" s="30">
        <f t="shared" si="5"/>
        <v>0</v>
      </c>
      <c r="Z26" s="30">
        <f t="shared" si="6"/>
        <v>0</v>
      </c>
      <c r="AA26" s="30">
        <f t="shared" si="7"/>
        <v>0</v>
      </c>
      <c r="AB26" s="30">
        <f t="shared" si="8"/>
        <v>0</v>
      </c>
    </row>
    <row r="27" spans="1:28" s="15" customFormat="1" ht="22.5" customHeight="1" x14ac:dyDescent="0.25">
      <c r="A27" s="87" t="s">
        <v>61</v>
      </c>
      <c r="B27" s="181" t="s">
        <v>100</v>
      </c>
      <c r="C27" s="88">
        <f t="shared" si="9"/>
        <v>859618</v>
      </c>
      <c r="D27" s="182"/>
      <c r="E27" s="181">
        <v>859618</v>
      </c>
      <c r="F27" s="181"/>
      <c r="G27" s="181"/>
      <c r="H27" s="88">
        <f t="shared" si="10"/>
        <v>859618</v>
      </c>
      <c r="I27" s="88">
        <f t="shared" si="11"/>
        <v>859618</v>
      </c>
      <c r="J27" s="88">
        <f t="shared" si="12"/>
        <v>514254</v>
      </c>
      <c r="K27" s="181">
        <v>514254</v>
      </c>
      <c r="L27" s="181"/>
      <c r="M27" s="181"/>
      <c r="N27" s="181">
        <v>345364</v>
      </c>
      <c r="O27" s="181"/>
      <c r="P27" s="88">
        <f t="shared" si="13"/>
        <v>0</v>
      </c>
      <c r="Q27" s="181"/>
      <c r="R27" s="181"/>
      <c r="S27" s="181"/>
      <c r="T27" s="91">
        <f t="shared" si="14"/>
        <v>345364</v>
      </c>
      <c r="U27" s="92">
        <f t="shared" si="2"/>
        <v>0.5982354953014013</v>
      </c>
      <c r="V27" s="15" t="s">
        <v>101</v>
      </c>
      <c r="W27" s="30">
        <f t="shared" si="3"/>
        <v>0</v>
      </c>
      <c r="X27" s="30">
        <f t="shared" si="4"/>
        <v>0</v>
      </c>
      <c r="Y27" s="30">
        <f t="shared" si="5"/>
        <v>0</v>
      </c>
      <c r="Z27" s="30">
        <f t="shared" si="6"/>
        <v>0</v>
      </c>
      <c r="AA27" s="30">
        <f t="shared" si="7"/>
        <v>0</v>
      </c>
      <c r="AB27" s="30">
        <f t="shared" si="8"/>
        <v>0</v>
      </c>
    </row>
    <row r="28" spans="1:28" s="15" customFormat="1" ht="22.5" customHeight="1" x14ac:dyDescent="0.25">
      <c r="A28" s="87" t="s">
        <v>62</v>
      </c>
      <c r="B28" s="181" t="s">
        <v>103</v>
      </c>
      <c r="C28" s="88">
        <f t="shared" si="9"/>
        <v>1166255</v>
      </c>
      <c r="D28" s="182"/>
      <c r="E28" s="181">
        <v>1166255</v>
      </c>
      <c r="F28" s="181"/>
      <c r="G28" s="181"/>
      <c r="H28" s="88">
        <f t="shared" si="10"/>
        <v>1166255</v>
      </c>
      <c r="I28" s="88">
        <f t="shared" si="11"/>
        <v>1166255</v>
      </c>
      <c r="J28" s="88">
        <f t="shared" si="12"/>
        <v>593456</v>
      </c>
      <c r="K28" s="181">
        <v>593456</v>
      </c>
      <c r="L28" s="181"/>
      <c r="M28" s="181"/>
      <c r="N28" s="181">
        <v>572799</v>
      </c>
      <c r="O28" s="181"/>
      <c r="P28" s="88">
        <f t="shared" si="13"/>
        <v>0</v>
      </c>
      <c r="Q28" s="181"/>
      <c r="R28" s="181"/>
      <c r="S28" s="181"/>
      <c r="T28" s="91">
        <f t="shared" si="14"/>
        <v>572799</v>
      </c>
      <c r="U28" s="92">
        <f t="shared" si="2"/>
        <v>0.50885612494694554</v>
      </c>
      <c r="V28" s="15" t="s">
        <v>104</v>
      </c>
      <c r="W28" s="30">
        <f t="shared" si="3"/>
        <v>0</v>
      </c>
      <c r="X28" s="30">
        <f t="shared" si="4"/>
        <v>0</v>
      </c>
      <c r="Y28" s="30">
        <f t="shared" si="5"/>
        <v>0</v>
      </c>
      <c r="Z28" s="30">
        <f t="shared" si="6"/>
        <v>0</v>
      </c>
      <c r="AA28" s="30">
        <f t="shared" si="7"/>
        <v>0</v>
      </c>
      <c r="AB28" s="30">
        <f t="shared" si="8"/>
        <v>0</v>
      </c>
    </row>
    <row r="29" spans="1:28" s="35" customFormat="1" ht="22.5" customHeight="1" x14ac:dyDescent="0.25">
      <c r="A29" s="28" t="s">
        <v>107</v>
      </c>
      <c r="B29" s="93" t="s">
        <v>108</v>
      </c>
      <c r="C29" s="88">
        <f t="shared" si="9"/>
        <v>5452418572.9899998</v>
      </c>
      <c r="D29" s="94">
        <f>D30+D37+D41+D48+D54+D62+D70+D78+D84+D91+D97</f>
        <v>3670681204.0889997</v>
      </c>
      <c r="E29" s="94">
        <f>E30+E37+E41+E48+E54+E62+E70+E78+E84+E91+E97</f>
        <v>1781737368.9010003</v>
      </c>
      <c r="F29" s="94">
        <f>F30+F37+F41+F48+F54+F62+F70+F78+F84+F91+F97</f>
        <v>103999213</v>
      </c>
      <c r="G29" s="94">
        <f>G30+G37+G41+G48+G54+G62+G70+G78+G84+G91+G97</f>
        <v>816499</v>
      </c>
      <c r="H29" s="88">
        <f t="shared" ref="H29:H92" si="15">C29-F29-G29</f>
        <v>5347602860.9899998</v>
      </c>
      <c r="I29" s="88">
        <f t="shared" ref="I29:I92" si="16">J29+N29+O29</f>
        <v>2868508848.1329999</v>
      </c>
      <c r="J29" s="88">
        <f t="shared" ref="J29:J92" si="17">K29+L29+M29</f>
        <v>821194014.92200005</v>
      </c>
      <c r="K29" s="94">
        <f>K30+K37+K41+K48+K54+K62+K70+K78+K84+K91+K97</f>
        <v>647926828.24000001</v>
      </c>
      <c r="L29" s="94">
        <f>L30+L37+L41+L48+L54+L62+L70+L78+L84+L91+L97</f>
        <v>173262873.68200001</v>
      </c>
      <c r="M29" s="94">
        <f>M30+M37+M41+M48+M54+M62+M70+M78+M84+M91+M97</f>
        <v>4313</v>
      </c>
      <c r="N29" s="94">
        <f>N30+N37+N41+N48+N54+N62+N70+N78+N84+N91+N97</f>
        <v>2046519618.211</v>
      </c>
      <c r="O29" s="94">
        <f>O30+O37+O41+O48+O54+O62+O70+O78+O84+O91+O97</f>
        <v>795215</v>
      </c>
      <c r="P29" s="88">
        <f t="shared" si="13"/>
        <v>2231205567.8569999</v>
      </c>
      <c r="Q29" s="94">
        <f>Q30+Q37+Q41+Q48+Q54+Q62+Q70+Q78+Q84+Q91+Q97</f>
        <v>92340316</v>
      </c>
      <c r="R29" s="94">
        <f>R30+R37+R41+R48+R54+R62+R70+R78+R84+R91+R97</f>
        <v>75760660</v>
      </c>
      <c r="S29" s="94">
        <f>S30+S37+S41+S48+S54+S62+S70+S78+S84+S91+S97</f>
        <v>79787469</v>
      </c>
      <c r="T29" s="91">
        <f t="shared" si="14"/>
        <v>4526408846.0679998</v>
      </c>
      <c r="U29" s="95">
        <f t="shared" si="2"/>
        <v>0.28627905939927051</v>
      </c>
      <c r="W29" s="36">
        <f t="shared" si="3"/>
        <v>0</v>
      </c>
      <c r="X29" s="36">
        <f t="shared" si="4"/>
        <v>0</v>
      </c>
      <c r="Y29" s="36">
        <f t="shared" si="5"/>
        <v>0</v>
      </c>
      <c r="Z29" s="36">
        <f t="shared" si="6"/>
        <v>0</v>
      </c>
      <c r="AA29" s="36">
        <f t="shared" si="7"/>
        <v>2.9802322387695313E-8</v>
      </c>
      <c r="AB29" s="36">
        <f t="shared" si="8"/>
        <v>0</v>
      </c>
    </row>
    <row r="30" spans="1:28" s="35" customFormat="1" ht="22.5" customHeight="1" x14ac:dyDescent="0.25">
      <c r="A30" s="28" t="s">
        <v>45</v>
      </c>
      <c r="B30" s="93" t="s">
        <v>271</v>
      </c>
      <c r="C30" s="88">
        <f t="shared" si="9"/>
        <v>860631577</v>
      </c>
      <c r="D30" s="94">
        <f>SUM(D31:D36)</f>
        <v>440766673</v>
      </c>
      <c r="E30" s="94">
        <f>SUM(E31:E36)</f>
        <v>419864904</v>
      </c>
      <c r="F30" s="94">
        <f>SUM(F31:F36)</f>
        <v>2807238</v>
      </c>
      <c r="G30" s="94">
        <f>SUM(G31:G36)</f>
        <v>0</v>
      </c>
      <c r="H30" s="88">
        <f t="shared" si="15"/>
        <v>857824339</v>
      </c>
      <c r="I30" s="88">
        <f t="shared" si="16"/>
        <v>574419286</v>
      </c>
      <c r="J30" s="88">
        <f t="shared" si="17"/>
        <v>238396958</v>
      </c>
      <c r="K30" s="94">
        <f>SUM(K31:K36)</f>
        <v>127212512</v>
      </c>
      <c r="L30" s="94">
        <f>SUM(L31:L36)</f>
        <v>111180133</v>
      </c>
      <c r="M30" s="94">
        <f>SUM(M31:M36)</f>
        <v>4313</v>
      </c>
      <c r="N30" s="94">
        <f>SUM(N31:N36)</f>
        <v>336022327</v>
      </c>
      <c r="O30" s="94">
        <f>SUM(O31:O36)</f>
        <v>1</v>
      </c>
      <c r="P30" s="88">
        <f t="shared" si="13"/>
        <v>158690569</v>
      </c>
      <c r="Q30" s="94">
        <f>SUM(Q31:Q36)</f>
        <v>42422264</v>
      </c>
      <c r="R30" s="94">
        <f>SUM(R31:R36)</f>
        <v>13023487</v>
      </c>
      <c r="S30" s="94">
        <f>SUM(S31:S36)</f>
        <v>69268733</v>
      </c>
      <c r="T30" s="91">
        <f t="shared" si="14"/>
        <v>619427381</v>
      </c>
      <c r="U30" s="95">
        <f t="shared" si="2"/>
        <v>0.41502255201090166</v>
      </c>
      <c r="W30" s="36">
        <f t="shared" si="3"/>
        <v>0</v>
      </c>
      <c r="X30" s="36">
        <f t="shared" si="4"/>
        <v>0</v>
      </c>
      <c r="Y30" s="36">
        <f t="shared" si="5"/>
        <v>0</v>
      </c>
      <c r="Z30" s="36">
        <f t="shared" si="6"/>
        <v>0</v>
      </c>
      <c r="AA30" s="36">
        <f t="shared" si="7"/>
        <v>0</v>
      </c>
      <c r="AB30" s="36">
        <f t="shared" si="8"/>
        <v>0</v>
      </c>
    </row>
    <row r="31" spans="1:28" s="15" customFormat="1" ht="22.5" customHeight="1" x14ac:dyDescent="0.25">
      <c r="A31" s="37" t="s">
        <v>122</v>
      </c>
      <c r="B31" s="152" t="s">
        <v>110</v>
      </c>
      <c r="C31" s="88">
        <f t="shared" si="9"/>
        <v>106110012</v>
      </c>
      <c r="D31" s="96">
        <v>70989633</v>
      </c>
      <c r="E31" s="37">
        <v>35120379</v>
      </c>
      <c r="F31" s="96"/>
      <c r="G31" s="27"/>
      <c r="H31" s="88">
        <f t="shared" si="15"/>
        <v>106110012</v>
      </c>
      <c r="I31" s="88">
        <f t="shared" si="16"/>
        <v>61866566</v>
      </c>
      <c r="J31" s="88">
        <f t="shared" si="17"/>
        <v>5444256</v>
      </c>
      <c r="K31" s="27">
        <v>5270887</v>
      </c>
      <c r="L31" s="96">
        <v>173369</v>
      </c>
      <c r="M31" s="96"/>
      <c r="N31" s="27">
        <v>56422310</v>
      </c>
      <c r="O31" s="27"/>
      <c r="P31" s="88">
        <f t="shared" si="13"/>
        <v>28349025</v>
      </c>
      <c r="Q31" s="96"/>
      <c r="R31" s="96">
        <v>0</v>
      </c>
      <c r="S31" s="27">
        <v>15894421</v>
      </c>
      <c r="T31" s="91">
        <f t="shared" si="14"/>
        <v>100665756</v>
      </c>
      <c r="U31" s="92">
        <f t="shared" si="2"/>
        <v>8.7999970775814521E-2</v>
      </c>
      <c r="V31" s="15" t="s">
        <v>111</v>
      </c>
      <c r="W31" s="30">
        <f t="shared" si="3"/>
        <v>0</v>
      </c>
      <c r="X31" s="30">
        <f t="shared" si="4"/>
        <v>0</v>
      </c>
      <c r="Y31" s="30">
        <f t="shared" si="5"/>
        <v>0</v>
      </c>
      <c r="Z31" s="30">
        <f t="shared" si="6"/>
        <v>0</v>
      </c>
      <c r="AA31" s="30">
        <f t="shared" si="7"/>
        <v>0</v>
      </c>
      <c r="AB31" s="30">
        <f t="shared" si="8"/>
        <v>0</v>
      </c>
    </row>
    <row r="32" spans="1:28" s="15" customFormat="1" ht="22.5" customHeight="1" x14ac:dyDescent="0.25">
      <c r="A32" s="37" t="s">
        <v>125</v>
      </c>
      <c r="B32" s="152" t="s">
        <v>105</v>
      </c>
      <c r="C32" s="88">
        <f t="shared" si="9"/>
        <v>86185521</v>
      </c>
      <c r="D32" s="96">
        <v>52935522</v>
      </c>
      <c r="E32" s="37">
        <v>33249999</v>
      </c>
      <c r="F32" s="96">
        <v>20200</v>
      </c>
      <c r="G32" s="27"/>
      <c r="H32" s="88">
        <f t="shared" si="15"/>
        <v>86165321</v>
      </c>
      <c r="I32" s="88">
        <f t="shared" si="16"/>
        <v>74044600</v>
      </c>
      <c r="J32" s="88">
        <f t="shared" si="17"/>
        <v>5439682</v>
      </c>
      <c r="K32" s="27">
        <v>5299281</v>
      </c>
      <c r="L32" s="96">
        <v>140401</v>
      </c>
      <c r="M32" s="96"/>
      <c r="N32" s="27">
        <v>68604917</v>
      </c>
      <c r="O32" s="27">
        <v>1</v>
      </c>
      <c r="P32" s="88">
        <f t="shared" si="13"/>
        <v>5043721</v>
      </c>
      <c r="Q32" s="96">
        <v>7077000</v>
      </c>
      <c r="R32" s="96"/>
      <c r="S32" s="27"/>
      <c r="T32" s="91">
        <f t="shared" si="14"/>
        <v>80725639</v>
      </c>
      <c r="U32" s="92">
        <f t="shared" si="2"/>
        <v>7.3464938699108376E-2</v>
      </c>
      <c r="V32" s="15" t="s">
        <v>106</v>
      </c>
      <c r="W32" s="30">
        <f t="shared" si="3"/>
        <v>0</v>
      </c>
      <c r="X32" s="30">
        <f t="shared" si="4"/>
        <v>0</v>
      </c>
      <c r="Y32" s="30">
        <f t="shared" si="5"/>
        <v>0</v>
      </c>
      <c r="Z32" s="30">
        <f t="shared" si="6"/>
        <v>0</v>
      </c>
      <c r="AA32" s="30">
        <f t="shared" si="7"/>
        <v>0</v>
      </c>
      <c r="AB32" s="30">
        <f t="shared" si="8"/>
        <v>0</v>
      </c>
    </row>
    <row r="33" spans="1:28" s="15" customFormat="1" ht="22.5" customHeight="1" x14ac:dyDescent="0.25">
      <c r="A33" s="37" t="s">
        <v>128</v>
      </c>
      <c r="B33" s="152" t="s">
        <v>113</v>
      </c>
      <c r="C33" s="88">
        <f t="shared" si="9"/>
        <v>233837680</v>
      </c>
      <c r="D33" s="96">
        <v>69893788</v>
      </c>
      <c r="E33" s="37">
        <v>163943892</v>
      </c>
      <c r="F33" s="96">
        <v>663289</v>
      </c>
      <c r="G33" s="27"/>
      <c r="H33" s="88">
        <f t="shared" si="15"/>
        <v>233174391</v>
      </c>
      <c r="I33" s="88">
        <f t="shared" si="16"/>
        <v>212379052</v>
      </c>
      <c r="J33" s="88">
        <f t="shared" si="17"/>
        <v>100782084</v>
      </c>
      <c r="K33" s="27">
        <v>2876476</v>
      </c>
      <c r="L33" s="96">
        <v>97905608</v>
      </c>
      <c r="M33" s="96"/>
      <c r="N33" s="27">
        <v>111596968</v>
      </c>
      <c r="O33" s="27"/>
      <c r="P33" s="88">
        <f t="shared" si="13"/>
        <v>3406672</v>
      </c>
      <c r="Q33" s="96"/>
      <c r="R33" s="96"/>
      <c r="S33" s="27">
        <v>17388667</v>
      </c>
      <c r="T33" s="91">
        <f t="shared" si="14"/>
        <v>132392307</v>
      </c>
      <c r="U33" s="92">
        <f t="shared" si="2"/>
        <v>0.47453872239715994</v>
      </c>
      <c r="V33" s="15" t="s">
        <v>114</v>
      </c>
      <c r="W33" s="30">
        <f t="shared" si="3"/>
        <v>0</v>
      </c>
      <c r="X33" s="30">
        <f t="shared" si="4"/>
        <v>0</v>
      </c>
      <c r="Y33" s="30">
        <f t="shared" si="5"/>
        <v>0</v>
      </c>
      <c r="Z33" s="30">
        <f t="shared" si="6"/>
        <v>0</v>
      </c>
      <c r="AA33" s="30">
        <f t="shared" si="7"/>
        <v>0</v>
      </c>
      <c r="AB33" s="30">
        <f t="shared" si="8"/>
        <v>0</v>
      </c>
    </row>
    <row r="34" spans="1:28" s="15" customFormat="1" ht="22.5" customHeight="1" x14ac:dyDescent="0.25">
      <c r="A34" s="37" t="s">
        <v>138</v>
      </c>
      <c r="B34" s="152" t="s">
        <v>115</v>
      </c>
      <c r="C34" s="88">
        <f t="shared" si="9"/>
        <v>98038437</v>
      </c>
      <c r="D34" s="96">
        <v>58149182</v>
      </c>
      <c r="E34" s="37">
        <v>39889255</v>
      </c>
      <c r="F34" s="96">
        <v>2123749</v>
      </c>
      <c r="G34" s="27"/>
      <c r="H34" s="88">
        <f t="shared" si="15"/>
        <v>95914688</v>
      </c>
      <c r="I34" s="88">
        <f t="shared" si="16"/>
        <v>65330746</v>
      </c>
      <c r="J34" s="88">
        <f t="shared" si="17"/>
        <v>22920605</v>
      </c>
      <c r="K34" s="27">
        <v>21861777</v>
      </c>
      <c r="L34" s="96">
        <v>1058828</v>
      </c>
      <c r="M34" s="96"/>
      <c r="N34" s="27">
        <v>42410141</v>
      </c>
      <c r="O34" s="27"/>
      <c r="P34" s="88">
        <f t="shared" si="13"/>
        <v>12922308</v>
      </c>
      <c r="Q34" s="96"/>
      <c r="R34" s="96">
        <v>13023487</v>
      </c>
      <c r="S34" s="27">
        <v>4638147</v>
      </c>
      <c r="T34" s="91">
        <f t="shared" si="14"/>
        <v>72994083</v>
      </c>
      <c r="U34" s="92">
        <f t="shared" si="2"/>
        <v>0.35083948069412829</v>
      </c>
      <c r="V34" s="15" t="s">
        <v>116</v>
      </c>
      <c r="W34" s="30">
        <f t="shared" si="3"/>
        <v>0</v>
      </c>
      <c r="X34" s="30">
        <f t="shared" si="4"/>
        <v>0</v>
      </c>
      <c r="Y34" s="30">
        <f t="shared" si="5"/>
        <v>0</v>
      </c>
      <c r="Z34" s="30">
        <f t="shared" si="6"/>
        <v>0</v>
      </c>
      <c r="AA34" s="30">
        <f t="shared" si="7"/>
        <v>0</v>
      </c>
      <c r="AB34" s="30">
        <f t="shared" si="8"/>
        <v>0</v>
      </c>
    </row>
    <row r="35" spans="1:28" s="15" customFormat="1" ht="22.5" customHeight="1" x14ac:dyDescent="0.25">
      <c r="A35" s="37" t="s">
        <v>156</v>
      </c>
      <c r="B35" s="152" t="s">
        <v>117</v>
      </c>
      <c r="C35" s="88">
        <f t="shared" si="9"/>
        <v>248578092</v>
      </c>
      <c r="D35" s="96">
        <v>123294521</v>
      </c>
      <c r="E35" s="37">
        <v>125283571</v>
      </c>
      <c r="F35" s="96"/>
      <c r="G35" s="27"/>
      <c r="H35" s="88">
        <f t="shared" si="15"/>
        <v>248578092</v>
      </c>
      <c r="I35" s="88">
        <f t="shared" si="16"/>
        <v>118176817</v>
      </c>
      <c r="J35" s="88">
        <f t="shared" si="17"/>
        <v>73155117</v>
      </c>
      <c r="K35" s="27">
        <v>61669255</v>
      </c>
      <c r="L35" s="96">
        <v>11481549</v>
      </c>
      <c r="M35" s="96">
        <v>4313</v>
      </c>
      <c r="N35" s="27">
        <v>45021700</v>
      </c>
      <c r="O35" s="27"/>
      <c r="P35" s="88">
        <f t="shared" si="13"/>
        <v>63711997</v>
      </c>
      <c r="Q35" s="96">
        <v>35342363</v>
      </c>
      <c r="R35" s="96"/>
      <c r="S35" s="27">
        <v>31346915</v>
      </c>
      <c r="T35" s="91">
        <f t="shared" si="14"/>
        <v>175422975</v>
      </c>
      <c r="U35" s="92">
        <f t="shared" si="2"/>
        <v>0.61903103211859223</v>
      </c>
      <c r="V35" s="15" t="s">
        <v>118</v>
      </c>
      <c r="W35" s="30">
        <f t="shared" si="3"/>
        <v>0</v>
      </c>
      <c r="X35" s="30">
        <f t="shared" si="4"/>
        <v>0</v>
      </c>
      <c r="Y35" s="30">
        <f t="shared" si="5"/>
        <v>0</v>
      </c>
      <c r="Z35" s="30">
        <f t="shared" si="6"/>
        <v>0</v>
      </c>
      <c r="AA35" s="30">
        <f t="shared" si="7"/>
        <v>0</v>
      </c>
      <c r="AB35" s="30">
        <f t="shared" si="8"/>
        <v>0</v>
      </c>
    </row>
    <row r="36" spans="1:28" s="15" customFormat="1" ht="22.5" customHeight="1" x14ac:dyDescent="0.25">
      <c r="A36" s="37" t="s">
        <v>141</v>
      </c>
      <c r="B36" s="152" t="s">
        <v>119</v>
      </c>
      <c r="C36" s="88">
        <f t="shared" si="9"/>
        <v>87881835</v>
      </c>
      <c r="D36" s="96">
        <v>65504027</v>
      </c>
      <c r="E36" s="37">
        <v>22377808</v>
      </c>
      <c r="F36" s="96"/>
      <c r="G36" s="27"/>
      <c r="H36" s="88">
        <f t="shared" si="15"/>
        <v>87881835</v>
      </c>
      <c r="I36" s="88">
        <f t="shared" si="16"/>
        <v>42621505</v>
      </c>
      <c r="J36" s="88">
        <f t="shared" si="17"/>
        <v>30655214</v>
      </c>
      <c r="K36" s="27">
        <v>30234836</v>
      </c>
      <c r="L36" s="96">
        <v>420378</v>
      </c>
      <c r="M36" s="96"/>
      <c r="N36" s="27">
        <v>11966291</v>
      </c>
      <c r="O36" s="27"/>
      <c r="P36" s="88">
        <f t="shared" si="13"/>
        <v>45256846</v>
      </c>
      <c r="Q36" s="96">
        <v>2901</v>
      </c>
      <c r="R36" s="96"/>
      <c r="S36" s="27">
        <v>583</v>
      </c>
      <c r="T36" s="91">
        <f t="shared" si="14"/>
        <v>57226621</v>
      </c>
      <c r="U36" s="92">
        <f t="shared" si="2"/>
        <v>0.7192428798560726</v>
      </c>
      <c r="V36" s="15" t="s">
        <v>120</v>
      </c>
      <c r="W36" s="30">
        <f t="shared" si="3"/>
        <v>0</v>
      </c>
      <c r="X36" s="30">
        <f t="shared" si="4"/>
        <v>0</v>
      </c>
      <c r="Y36" s="30">
        <f t="shared" si="5"/>
        <v>0</v>
      </c>
      <c r="Z36" s="30">
        <f t="shared" si="6"/>
        <v>0</v>
      </c>
      <c r="AA36" s="30">
        <f t="shared" si="7"/>
        <v>0</v>
      </c>
      <c r="AB36" s="30">
        <f t="shared" si="8"/>
        <v>0</v>
      </c>
    </row>
    <row r="37" spans="1:28" s="35" customFormat="1" ht="22.5" customHeight="1" x14ac:dyDescent="0.25">
      <c r="A37" s="28" t="s">
        <v>46</v>
      </c>
      <c r="B37" s="93" t="s">
        <v>272</v>
      </c>
      <c r="C37" s="88">
        <f t="shared" si="9"/>
        <v>135802339</v>
      </c>
      <c r="D37" s="94">
        <f t="shared" ref="D37:G37" si="18">SUM(D38:D40)</f>
        <v>105752599</v>
      </c>
      <c r="E37" s="94">
        <f t="shared" si="18"/>
        <v>30049740</v>
      </c>
      <c r="F37" s="94">
        <f t="shared" si="18"/>
        <v>0</v>
      </c>
      <c r="G37" s="94">
        <f t="shared" si="18"/>
        <v>0</v>
      </c>
      <c r="H37" s="88">
        <f t="shared" si="15"/>
        <v>135802339</v>
      </c>
      <c r="I37" s="88">
        <f t="shared" si="16"/>
        <v>70024400</v>
      </c>
      <c r="J37" s="88">
        <f t="shared" si="17"/>
        <v>8311942</v>
      </c>
      <c r="K37" s="94">
        <f t="shared" ref="K37:O37" si="19">SUM(K38:K40)</f>
        <v>7278866</v>
      </c>
      <c r="L37" s="94">
        <f t="shared" si="19"/>
        <v>1033076</v>
      </c>
      <c r="M37" s="94">
        <f t="shared" si="19"/>
        <v>0</v>
      </c>
      <c r="N37" s="94">
        <f t="shared" si="19"/>
        <v>61712458</v>
      </c>
      <c r="O37" s="94">
        <f t="shared" si="19"/>
        <v>0</v>
      </c>
      <c r="P37" s="88">
        <f t="shared" si="13"/>
        <v>65777939</v>
      </c>
      <c r="Q37" s="94">
        <f t="shared" ref="Q37:S37" si="20">SUM(Q38:Q40)</f>
        <v>0</v>
      </c>
      <c r="R37" s="94">
        <f t="shared" si="20"/>
        <v>0</v>
      </c>
      <c r="S37" s="94">
        <f t="shared" si="20"/>
        <v>0</v>
      </c>
      <c r="T37" s="91">
        <f t="shared" si="14"/>
        <v>127490397</v>
      </c>
      <c r="U37" s="95">
        <f t="shared" si="2"/>
        <v>0.11870065291526953</v>
      </c>
      <c r="W37" s="36">
        <f t="shared" si="3"/>
        <v>0</v>
      </c>
      <c r="X37" s="36">
        <f t="shared" si="4"/>
        <v>0</v>
      </c>
      <c r="Y37" s="36">
        <f t="shared" si="5"/>
        <v>0</v>
      </c>
      <c r="Z37" s="36">
        <f t="shared" si="6"/>
        <v>0</v>
      </c>
      <c r="AA37" s="36">
        <f t="shared" si="7"/>
        <v>0</v>
      </c>
      <c r="AB37" s="36">
        <f t="shared" si="8"/>
        <v>0</v>
      </c>
    </row>
    <row r="38" spans="1:28" s="98" customFormat="1" ht="22.5" customHeight="1" x14ac:dyDescent="0.25">
      <c r="A38" s="97" t="s">
        <v>45</v>
      </c>
      <c r="B38" s="39" t="s">
        <v>123</v>
      </c>
      <c r="C38" s="88">
        <f t="shared" si="9"/>
        <v>51590790</v>
      </c>
      <c r="D38" s="189">
        <v>43541456</v>
      </c>
      <c r="E38" s="189">
        <v>8049334</v>
      </c>
      <c r="F38" s="189">
        <v>0</v>
      </c>
      <c r="G38" s="189"/>
      <c r="H38" s="88">
        <f t="shared" si="15"/>
        <v>51590790</v>
      </c>
      <c r="I38" s="88">
        <f t="shared" si="16"/>
        <v>13519167</v>
      </c>
      <c r="J38" s="88">
        <f t="shared" si="17"/>
        <v>3413291</v>
      </c>
      <c r="K38" s="189">
        <v>2877500</v>
      </c>
      <c r="L38" s="189">
        <v>535791</v>
      </c>
      <c r="M38" s="189">
        <v>0</v>
      </c>
      <c r="N38" s="189">
        <v>10105876</v>
      </c>
      <c r="O38" s="189">
        <v>0</v>
      </c>
      <c r="P38" s="88">
        <f t="shared" si="13"/>
        <v>38071623</v>
      </c>
      <c r="Q38" s="189">
        <v>0</v>
      </c>
      <c r="R38" s="189">
        <v>0</v>
      </c>
      <c r="S38" s="189">
        <v>0</v>
      </c>
      <c r="T38" s="91">
        <f t="shared" si="14"/>
        <v>48177499</v>
      </c>
      <c r="U38" s="92">
        <f t="shared" si="2"/>
        <v>0.25247790784742874</v>
      </c>
      <c r="V38" s="15" t="s">
        <v>124</v>
      </c>
      <c r="W38" s="30">
        <f t="shared" si="3"/>
        <v>0</v>
      </c>
      <c r="X38" s="30">
        <f t="shared" si="4"/>
        <v>0</v>
      </c>
      <c r="Y38" s="30">
        <f t="shared" si="5"/>
        <v>0</v>
      </c>
      <c r="Z38" s="30">
        <f t="shared" si="6"/>
        <v>0</v>
      </c>
      <c r="AA38" s="30">
        <f t="shared" si="7"/>
        <v>0</v>
      </c>
      <c r="AB38" s="30">
        <f t="shared" si="8"/>
        <v>0</v>
      </c>
    </row>
    <row r="39" spans="1:28" s="98" customFormat="1" ht="22.5" customHeight="1" x14ac:dyDescent="0.25">
      <c r="A39" s="97" t="s">
        <v>46</v>
      </c>
      <c r="B39" s="39" t="s">
        <v>126</v>
      </c>
      <c r="C39" s="88">
        <f t="shared" si="9"/>
        <v>50657528</v>
      </c>
      <c r="D39" s="189">
        <v>38348792</v>
      </c>
      <c r="E39" s="189">
        <v>12308736</v>
      </c>
      <c r="F39" s="189">
        <v>0</v>
      </c>
      <c r="G39" s="189"/>
      <c r="H39" s="88">
        <f t="shared" si="15"/>
        <v>50657528</v>
      </c>
      <c r="I39" s="88">
        <f t="shared" si="16"/>
        <v>24572917</v>
      </c>
      <c r="J39" s="88">
        <f t="shared" si="17"/>
        <v>2195307</v>
      </c>
      <c r="K39" s="189">
        <v>1962455</v>
      </c>
      <c r="L39" s="189">
        <v>232852</v>
      </c>
      <c r="M39" s="189"/>
      <c r="N39" s="189">
        <v>22377610</v>
      </c>
      <c r="O39" s="189"/>
      <c r="P39" s="88">
        <f t="shared" si="13"/>
        <v>26084611</v>
      </c>
      <c r="Q39" s="189"/>
      <c r="R39" s="189"/>
      <c r="S39" s="189"/>
      <c r="T39" s="91">
        <f t="shared" si="14"/>
        <v>48462221</v>
      </c>
      <c r="U39" s="92">
        <f t="shared" si="2"/>
        <v>8.9338477804649735E-2</v>
      </c>
      <c r="V39" s="15" t="s">
        <v>127</v>
      </c>
      <c r="W39" s="30">
        <f t="shared" si="3"/>
        <v>0</v>
      </c>
      <c r="X39" s="30">
        <f t="shared" si="4"/>
        <v>0</v>
      </c>
      <c r="Y39" s="30">
        <f t="shared" si="5"/>
        <v>0</v>
      </c>
      <c r="Z39" s="30">
        <f t="shared" si="6"/>
        <v>0</v>
      </c>
      <c r="AA39" s="30">
        <f t="shared" si="7"/>
        <v>0</v>
      </c>
      <c r="AB39" s="30">
        <f t="shared" si="8"/>
        <v>0</v>
      </c>
    </row>
    <row r="40" spans="1:28" s="98" customFormat="1" ht="22.5" customHeight="1" x14ac:dyDescent="0.25">
      <c r="A40" s="97" t="s">
        <v>47</v>
      </c>
      <c r="B40" s="39" t="s">
        <v>129</v>
      </c>
      <c r="C40" s="88">
        <f t="shared" si="9"/>
        <v>33554021</v>
      </c>
      <c r="D40" s="189">
        <v>23862351</v>
      </c>
      <c r="E40" s="189">
        <v>9691670</v>
      </c>
      <c r="F40" s="189"/>
      <c r="G40" s="189"/>
      <c r="H40" s="88">
        <f t="shared" si="15"/>
        <v>33554021</v>
      </c>
      <c r="I40" s="88">
        <f t="shared" si="16"/>
        <v>31932316</v>
      </c>
      <c r="J40" s="88">
        <f t="shared" si="17"/>
        <v>2703344</v>
      </c>
      <c r="K40" s="189">
        <v>2438911</v>
      </c>
      <c r="L40" s="189">
        <v>264433</v>
      </c>
      <c r="M40" s="189">
        <v>0</v>
      </c>
      <c r="N40" s="189">
        <v>29228972</v>
      </c>
      <c r="O40" s="189">
        <v>0</v>
      </c>
      <c r="P40" s="88">
        <f t="shared" si="13"/>
        <v>1621705</v>
      </c>
      <c r="Q40" s="189">
        <v>0</v>
      </c>
      <c r="R40" s="189">
        <v>0</v>
      </c>
      <c r="S40" s="189">
        <v>0</v>
      </c>
      <c r="T40" s="91">
        <f t="shared" si="14"/>
        <v>30850677</v>
      </c>
      <c r="U40" s="92">
        <f t="shared" si="2"/>
        <v>8.4658563444004506E-2</v>
      </c>
      <c r="V40" s="15" t="s">
        <v>130</v>
      </c>
      <c r="W40" s="30">
        <f t="shared" si="3"/>
        <v>0</v>
      </c>
      <c r="X40" s="30">
        <f t="shared" si="4"/>
        <v>0</v>
      </c>
      <c r="Y40" s="30">
        <f t="shared" si="5"/>
        <v>0</v>
      </c>
      <c r="Z40" s="30">
        <f t="shared" si="6"/>
        <v>0</v>
      </c>
      <c r="AA40" s="30">
        <f t="shared" si="7"/>
        <v>0</v>
      </c>
      <c r="AB40" s="30">
        <f t="shared" si="8"/>
        <v>0</v>
      </c>
    </row>
    <row r="41" spans="1:28" s="35" customFormat="1" ht="22.5" customHeight="1" x14ac:dyDescent="0.25">
      <c r="A41" s="28" t="s">
        <v>47</v>
      </c>
      <c r="B41" s="93" t="s">
        <v>273</v>
      </c>
      <c r="C41" s="88">
        <f t="shared" si="9"/>
        <v>362632189</v>
      </c>
      <c r="D41" s="94">
        <f>SUM(D42:D47)</f>
        <v>183753395</v>
      </c>
      <c r="E41" s="94">
        <f>SUM(E42:E47)</f>
        <v>178878794</v>
      </c>
      <c r="F41" s="94">
        <f>SUM(F42:F47)</f>
        <v>23704286</v>
      </c>
      <c r="G41" s="94">
        <f>SUM(G42:G47)</f>
        <v>0</v>
      </c>
      <c r="H41" s="88">
        <f t="shared" si="15"/>
        <v>338927903</v>
      </c>
      <c r="I41" s="88">
        <f t="shared" si="16"/>
        <v>281034145</v>
      </c>
      <c r="J41" s="88">
        <f t="shared" si="17"/>
        <v>54796273</v>
      </c>
      <c r="K41" s="94">
        <f>SUM(K42:K47)</f>
        <v>36892998</v>
      </c>
      <c r="L41" s="94">
        <f>SUM(L42:L47)</f>
        <v>17903275</v>
      </c>
      <c r="M41" s="94">
        <f>SUM(M42:M47)</f>
        <v>0</v>
      </c>
      <c r="N41" s="94">
        <f>SUM(N42:N47)</f>
        <v>226237872</v>
      </c>
      <c r="O41" s="94">
        <f>SUM(O42:O47)</f>
        <v>0</v>
      </c>
      <c r="P41" s="88">
        <f t="shared" si="13"/>
        <v>57893758</v>
      </c>
      <c r="Q41" s="94">
        <f>SUM(Q42:Q47)</f>
        <v>0</v>
      </c>
      <c r="R41" s="94">
        <f>SUM(R42:R47)</f>
        <v>0</v>
      </c>
      <c r="S41" s="94">
        <f>SUM(S42:S47)</f>
        <v>0</v>
      </c>
      <c r="T41" s="91">
        <f t="shared" si="14"/>
        <v>284131630</v>
      </c>
      <c r="U41" s="95">
        <f t="shared" si="2"/>
        <v>0.19498083764874904</v>
      </c>
      <c r="W41" s="36">
        <f t="shared" si="3"/>
        <v>0</v>
      </c>
      <c r="X41" s="36">
        <f t="shared" si="4"/>
        <v>0</v>
      </c>
      <c r="Y41" s="36">
        <f t="shared" si="5"/>
        <v>0</v>
      </c>
      <c r="Z41" s="36">
        <f t="shared" si="6"/>
        <v>0</v>
      </c>
      <c r="AA41" s="36">
        <f t="shared" si="7"/>
        <v>0</v>
      </c>
      <c r="AB41" s="36">
        <f t="shared" si="8"/>
        <v>0</v>
      </c>
    </row>
    <row r="42" spans="1:28" s="15" customFormat="1" ht="22.5" customHeight="1" x14ac:dyDescent="0.25">
      <c r="A42" s="37" t="s">
        <v>122</v>
      </c>
      <c r="B42" s="38" t="s">
        <v>132</v>
      </c>
      <c r="C42" s="88">
        <f t="shared" si="9"/>
        <v>68688209</v>
      </c>
      <c r="D42" s="40">
        <v>10813540</v>
      </c>
      <c r="E42" s="40">
        <v>57874669</v>
      </c>
      <c r="F42" s="40">
        <v>4642443</v>
      </c>
      <c r="G42" s="40">
        <v>0</v>
      </c>
      <c r="H42" s="88">
        <f t="shared" si="15"/>
        <v>64045766</v>
      </c>
      <c r="I42" s="88">
        <f t="shared" si="16"/>
        <v>57741717</v>
      </c>
      <c r="J42" s="88">
        <f t="shared" si="17"/>
        <v>3583043</v>
      </c>
      <c r="K42" s="40">
        <v>3583043</v>
      </c>
      <c r="L42" s="40">
        <v>0</v>
      </c>
      <c r="M42" s="40">
        <v>0</v>
      </c>
      <c r="N42" s="40">
        <v>54158674</v>
      </c>
      <c r="O42" s="40">
        <v>0</v>
      </c>
      <c r="P42" s="88">
        <f t="shared" si="13"/>
        <v>6304049</v>
      </c>
      <c r="Q42" s="40">
        <v>0</v>
      </c>
      <c r="R42" s="40">
        <v>0</v>
      </c>
      <c r="S42" s="40">
        <v>0</v>
      </c>
      <c r="T42" s="91">
        <f t="shared" si="14"/>
        <v>60462723</v>
      </c>
      <c r="U42" s="92">
        <f t="shared" si="2"/>
        <v>6.2052934795825347E-2</v>
      </c>
      <c r="V42" s="15" t="s">
        <v>133</v>
      </c>
      <c r="W42" s="30">
        <f t="shared" si="3"/>
        <v>0</v>
      </c>
      <c r="X42" s="30">
        <f t="shared" si="4"/>
        <v>0</v>
      </c>
      <c r="Y42" s="30">
        <f t="shared" si="5"/>
        <v>0</v>
      </c>
      <c r="Z42" s="30">
        <f t="shared" si="6"/>
        <v>0</v>
      </c>
      <c r="AA42" s="30">
        <f t="shared" si="7"/>
        <v>0</v>
      </c>
      <c r="AB42" s="30">
        <f t="shared" si="8"/>
        <v>0</v>
      </c>
    </row>
    <row r="43" spans="1:28" s="15" customFormat="1" ht="22.5" customHeight="1" x14ac:dyDescent="0.25">
      <c r="A43" s="37" t="s">
        <v>125</v>
      </c>
      <c r="B43" s="38" t="s">
        <v>134</v>
      </c>
      <c r="C43" s="88">
        <f t="shared" si="9"/>
        <v>32258890</v>
      </c>
      <c r="D43" s="41">
        <v>19843398</v>
      </c>
      <c r="E43" s="41">
        <v>12415492</v>
      </c>
      <c r="F43" s="41">
        <v>0</v>
      </c>
      <c r="G43" s="41">
        <v>0</v>
      </c>
      <c r="H43" s="88">
        <f t="shared" si="15"/>
        <v>32258890</v>
      </c>
      <c r="I43" s="88">
        <f t="shared" si="16"/>
        <v>27137908</v>
      </c>
      <c r="J43" s="88">
        <f t="shared" si="17"/>
        <v>2703109</v>
      </c>
      <c r="K43" s="41">
        <v>2494137</v>
      </c>
      <c r="L43" s="41">
        <v>208972</v>
      </c>
      <c r="M43" s="41">
        <v>0</v>
      </c>
      <c r="N43" s="41">
        <v>24434799</v>
      </c>
      <c r="O43" s="41">
        <v>0</v>
      </c>
      <c r="P43" s="88">
        <f t="shared" si="13"/>
        <v>5120982</v>
      </c>
      <c r="Q43" s="41">
        <v>0</v>
      </c>
      <c r="R43" s="41">
        <v>0</v>
      </c>
      <c r="S43" s="41">
        <v>0</v>
      </c>
      <c r="T43" s="91">
        <f t="shared" si="14"/>
        <v>29555781</v>
      </c>
      <c r="U43" s="92">
        <f t="shared" si="2"/>
        <v>9.9606388230072854E-2</v>
      </c>
      <c r="V43" s="15" t="s">
        <v>135</v>
      </c>
      <c r="W43" s="30">
        <f t="shared" si="3"/>
        <v>0</v>
      </c>
      <c r="X43" s="30">
        <f t="shared" si="4"/>
        <v>0</v>
      </c>
      <c r="Y43" s="30">
        <f t="shared" si="5"/>
        <v>0</v>
      </c>
      <c r="Z43" s="30">
        <f t="shared" si="6"/>
        <v>0</v>
      </c>
      <c r="AA43" s="30">
        <f t="shared" si="7"/>
        <v>0</v>
      </c>
      <c r="AB43" s="30">
        <f t="shared" si="8"/>
        <v>0</v>
      </c>
    </row>
    <row r="44" spans="1:28" s="15" customFormat="1" ht="22.5" customHeight="1" x14ac:dyDescent="0.25">
      <c r="A44" s="37" t="s">
        <v>128</v>
      </c>
      <c r="B44" s="38" t="s">
        <v>136</v>
      </c>
      <c r="C44" s="88">
        <f t="shared" si="9"/>
        <v>34167235</v>
      </c>
      <c r="D44" s="41">
        <v>9238183</v>
      </c>
      <c r="E44" s="41">
        <v>24929052</v>
      </c>
      <c r="F44" s="41">
        <v>16936298</v>
      </c>
      <c r="G44" s="41">
        <v>0</v>
      </c>
      <c r="H44" s="88">
        <f t="shared" si="15"/>
        <v>17230937</v>
      </c>
      <c r="I44" s="88">
        <f t="shared" si="16"/>
        <v>12929844</v>
      </c>
      <c r="J44" s="88">
        <f t="shared" si="17"/>
        <v>1180358</v>
      </c>
      <c r="K44" s="41">
        <v>1180358</v>
      </c>
      <c r="L44" s="41">
        <v>0</v>
      </c>
      <c r="M44" s="41">
        <v>0</v>
      </c>
      <c r="N44" s="41">
        <v>11749486</v>
      </c>
      <c r="O44" s="41">
        <v>0</v>
      </c>
      <c r="P44" s="88">
        <f t="shared" si="13"/>
        <v>4301093</v>
      </c>
      <c r="Q44" s="41">
        <v>0</v>
      </c>
      <c r="R44" s="41">
        <v>0</v>
      </c>
      <c r="S44" s="41">
        <v>0</v>
      </c>
      <c r="T44" s="91">
        <f t="shared" si="14"/>
        <v>16050579</v>
      </c>
      <c r="U44" s="92">
        <f t="shared" si="2"/>
        <v>9.1289423136118264E-2</v>
      </c>
      <c r="V44" s="15" t="s">
        <v>137</v>
      </c>
      <c r="W44" s="30">
        <f t="shared" si="3"/>
        <v>0</v>
      </c>
      <c r="X44" s="30">
        <f t="shared" si="4"/>
        <v>0</v>
      </c>
      <c r="Y44" s="30">
        <f t="shared" si="5"/>
        <v>0</v>
      </c>
      <c r="Z44" s="30">
        <f t="shared" si="6"/>
        <v>0</v>
      </c>
      <c r="AA44" s="30">
        <f t="shared" si="7"/>
        <v>0</v>
      </c>
      <c r="AB44" s="30">
        <f t="shared" si="8"/>
        <v>0</v>
      </c>
    </row>
    <row r="45" spans="1:28" s="15" customFormat="1" ht="22.5" customHeight="1" x14ac:dyDescent="0.25">
      <c r="A45" s="37" t="s">
        <v>138</v>
      </c>
      <c r="B45" s="38" t="s">
        <v>139</v>
      </c>
      <c r="C45" s="88">
        <f t="shared" si="9"/>
        <v>149312906</v>
      </c>
      <c r="D45" s="41">
        <v>84055647</v>
      </c>
      <c r="E45" s="41">
        <v>65257259</v>
      </c>
      <c r="F45" s="41">
        <v>0</v>
      </c>
      <c r="G45" s="41">
        <v>0</v>
      </c>
      <c r="H45" s="88">
        <f t="shared" si="15"/>
        <v>149312906</v>
      </c>
      <c r="I45" s="88">
        <f t="shared" si="16"/>
        <v>125612854</v>
      </c>
      <c r="J45" s="88">
        <f t="shared" si="17"/>
        <v>36366724</v>
      </c>
      <c r="K45" s="41">
        <v>18766879</v>
      </c>
      <c r="L45" s="41">
        <v>17599845</v>
      </c>
      <c r="M45" s="41">
        <v>0</v>
      </c>
      <c r="N45" s="41">
        <v>89246130</v>
      </c>
      <c r="O45" s="41">
        <v>0</v>
      </c>
      <c r="P45" s="88">
        <f t="shared" si="13"/>
        <v>23700052</v>
      </c>
      <c r="Q45" s="41">
        <v>0</v>
      </c>
      <c r="R45" s="41">
        <v>0</v>
      </c>
      <c r="S45" s="41">
        <v>0</v>
      </c>
      <c r="T45" s="91">
        <f t="shared" si="14"/>
        <v>112946182</v>
      </c>
      <c r="U45" s="92">
        <f t="shared" si="2"/>
        <v>0.28951435177167456</v>
      </c>
      <c r="V45" s="15" t="s">
        <v>140</v>
      </c>
      <c r="W45" s="30">
        <f t="shared" si="3"/>
        <v>0</v>
      </c>
      <c r="X45" s="30">
        <f t="shared" si="4"/>
        <v>0</v>
      </c>
      <c r="Y45" s="30">
        <f t="shared" si="5"/>
        <v>0</v>
      </c>
      <c r="Z45" s="30">
        <f t="shared" si="6"/>
        <v>0</v>
      </c>
      <c r="AA45" s="30">
        <f t="shared" si="7"/>
        <v>0</v>
      </c>
      <c r="AB45" s="30">
        <f t="shared" si="8"/>
        <v>0</v>
      </c>
    </row>
    <row r="46" spans="1:28" s="15" customFormat="1" ht="22.5" customHeight="1" x14ac:dyDescent="0.25">
      <c r="A46" s="37" t="s">
        <v>156</v>
      </c>
      <c r="B46" s="38" t="s">
        <v>142</v>
      </c>
      <c r="C46" s="88">
        <f t="shared" si="9"/>
        <v>33185927</v>
      </c>
      <c r="D46" s="41">
        <v>28927004</v>
      </c>
      <c r="E46" s="41">
        <v>4258923</v>
      </c>
      <c r="F46" s="41">
        <v>0</v>
      </c>
      <c r="G46" s="41">
        <v>0</v>
      </c>
      <c r="H46" s="88">
        <f t="shared" si="15"/>
        <v>33185927</v>
      </c>
      <c r="I46" s="88">
        <f t="shared" si="16"/>
        <v>27495972</v>
      </c>
      <c r="J46" s="88">
        <f t="shared" si="17"/>
        <v>1398584</v>
      </c>
      <c r="K46" s="41">
        <v>1304126</v>
      </c>
      <c r="L46" s="41">
        <v>94458</v>
      </c>
      <c r="M46" s="41">
        <v>0</v>
      </c>
      <c r="N46" s="41">
        <v>26097388</v>
      </c>
      <c r="O46" s="41">
        <v>0</v>
      </c>
      <c r="P46" s="88">
        <f t="shared" si="13"/>
        <v>5689955</v>
      </c>
      <c r="Q46" s="41">
        <v>0</v>
      </c>
      <c r="R46" s="41">
        <v>0</v>
      </c>
      <c r="S46" s="41">
        <v>0</v>
      </c>
      <c r="T46" s="91">
        <f t="shared" si="14"/>
        <v>31787343</v>
      </c>
      <c r="U46" s="92">
        <f t="shared" si="2"/>
        <v>5.0865050342646552E-2</v>
      </c>
      <c r="V46" s="15" t="s">
        <v>143</v>
      </c>
      <c r="W46" s="30">
        <f t="shared" si="3"/>
        <v>0</v>
      </c>
      <c r="X46" s="30">
        <f t="shared" si="4"/>
        <v>0</v>
      </c>
      <c r="Y46" s="30">
        <f t="shared" si="5"/>
        <v>0</v>
      </c>
      <c r="Z46" s="30">
        <f t="shared" si="6"/>
        <v>0</v>
      </c>
      <c r="AA46" s="30">
        <f t="shared" si="7"/>
        <v>0</v>
      </c>
      <c r="AB46" s="30">
        <f t="shared" si="8"/>
        <v>0</v>
      </c>
    </row>
    <row r="47" spans="1:28" s="15" customFormat="1" ht="22.5" customHeight="1" x14ac:dyDescent="0.25">
      <c r="A47" s="37" t="s">
        <v>141</v>
      </c>
      <c r="B47" s="38" t="s">
        <v>145</v>
      </c>
      <c r="C47" s="88">
        <f t="shared" si="9"/>
        <v>45019022</v>
      </c>
      <c r="D47" s="41">
        <v>30875623</v>
      </c>
      <c r="E47" s="41">
        <v>14143399</v>
      </c>
      <c r="F47" s="41">
        <v>2125545</v>
      </c>
      <c r="G47" s="41">
        <v>0</v>
      </c>
      <c r="H47" s="88">
        <f t="shared" si="15"/>
        <v>42893477</v>
      </c>
      <c r="I47" s="88">
        <f t="shared" si="16"/>
        <v>30115850</v>
      </c>
      <c r="J47" s="88">
        <f t="shared" si="17"/>
        <v>9564455</v>
      </c>
      <c r="K47" s="41">
        <v>9564455</v>
      </c>
      <c r="L47" s="41">
        <v>0</v>
      </c>
      <c r="M47" s="41">
        <v>0</v>
      </c>
      <c r="N47" s="41">
        <v>20551395</v>
      </c>
      <c r="O47" s="41">
        <v>0</v>
      </c>
      <c r="P47" s="88">
        <f t="shared" si="13"/>
        <v>12777627</v>
      </c>
      <c r="Q47" s="41">
        <v>0</v>
      </c>
      <c r="R47" s="41">
        <v>0</v>
      </c>
      <c r="S47" s="41">
        <v>0</v>
      </c>
      <c r="T47" s="91">
        <f t="shared" si="14"/>
        <v>33329022</v>
      </c>
      <c r="U47" s="92">
        <f t="shared" si="2"/>
        <v>0.31758874479717492</v>
      </c>
      <c r="V47" s="15" t="s">
        <v>146</v>
      </c>
      <c r="W47" s="30">
        <f t="shared" si="3"/>
        <v>0</v>
      </c>
      <c r="X47" s="30">
        <f t="shared" si="4"/>
        <v>0</v>
      </c>
      <c r="Y47" s="30">
        <f t="shared" si="5"/>
        <v>0</v>
      </c>
      <c r="Z47" s="30">
        <f t="shared" si="6"/>
        <v>0</v>
      </c>
      <c r="AA47" s="30">
        <f t="shared" si="7"/>
        <v>0</v>
      </c>
      <c r="AB47" s="30">
        <f t="shared" si="8"/>
        <v>0</v>
      </c>
    </row>
    <row r="48" spans="1:28" s="35" customFormat="1" ht="22.5" customHeight="1" x14ac:dyDescent="0.25">
      <c r="A48" s="28" t="s">
        <v>48</v>
      </c>
      <c r="B48" s="93" t="s">
        <v>147</v>
      </c>
      <c r="C48" s="88">
        <f t="shared" si="9"/>
        <v>613021357.98800004</v>
      </c>
      <c r="D48" s="94">
        <f t="shared" ref="D48:S48" si="21">SUM(D49:D53)</f>
        <v>481334079.08899999</v>
      </c>
      <c r="E48" s="94">
        <f t="shared" si="21"/>
        <v>131687278.899</v>
      </c>
      <c r="F48" s="94">
        <f t="shared" si="21"/>
        <v>4752139</v>
      </c>
      <c r="G48" s="94">
        <f t="shared" si="21"/>
        <v>122898</v>
      </c>
      <c r="H48" s="88">
        <f t="shared" si="15"/>
        <v>608146320.98800004</v>
      </c>
      <c r="I48" s="88">
        <f t="shared" si="16"/>
        <v>353573460.13099998</v>
      </c>
      <c r="J48" s="88">
        <f t="shared" si="17"/>
        <v>65255931.920000002</v>
      </c>
      <c r="K48" s="94">
        <f t="shared" si="21"/>
        <v>40789269.237999998</v>
      </c>
      <c r="L48" s="94">
        <f t="shared" si="21"/>
        <v>24466662.682</v>
      </c>
      <c r="M48" s="94">
        <f t="shared" si="21"/>
        <v>0</v>
      </c>
      <c r="N48" s="94">
        <f t="shared" si="21"/>
        <v>288317528.21099997</v>
      </c>
      <c r="O48" s="94">
        <f t="shared" si="21"/>
        <v>0</v>
      </c>
      <c r="P48" s="88">
        <f t="shared" si="13"/>
        <v>254572860.85700005</v>
      </c>
      <c r="Q48" s="94">
        <f t="shared" si="21"/>
        <v>0</v>
      </c>
      <c r="R48" s="94">
        <f t="shared" si="21"/>
        <v>0</v>
      </c>
      <c r="S48" s="94">
        <f t="shared" si="21"/>
        <v>0</v>
      </c>
      <c r="T48" s="91">
        <f t="shared" si="14"/>
        <v>542890389.06800008</v>
      </c>
      <c r="U48" s="95">
        <f t="shared" si="2"/>
        <v>0.18456117123672827</v>
      </c>
      <c r="W48" s="36">
        <f t="shared" si="3"/>
        <v>0</v>
      </c>
      <c r="X48" s="36">
        <f t="shared" si="4"/>
        <v>0</v>
      </c>
      <c r="Y48" s="36">
        <f t="shared" si="5"/>
        <v>0</v>
      </c>
      <c r="Z48" s="36">
        <f t="shared" si="6"/>
        <v>0</v>
      </c>
      <c r="AA48" s="36">
        <f t="shared" si="7"/>
        <v>3.7252902984619141E-9</v>
      </c>
      <c r="AB48" s="36">
        <f t="shared" si="8"/>
        <v>0</v>
      </c>
    </row>
    <row r="49" spans="1:28" s="15" customFormat="1" ht="22.5" customHeight="1" x14ac:dyDescent="0.25">
      <c r="A49" s="37" t="s">
        <v>122</v>
      </c>
      <c r="B49" s="99" t="s">
        <v>148</v>
      </c>
      <c r="C49" s="88">
        <f t="shared" si="9"/>
        <v>118968891.46800001</v>
      </c>
      <c r="D49" s="100">
        <v>111917371.46800001</v>
      </c>
      <c r="E49" s="100">
        <v>7051520</v>
      </c>
      <c r="F49" s="100">
        <v>3797119</v>
      </c>
      <c r="G49" s="101">
        <v>0</v>
      </c>
      <c r="H49" s="88">
        <f t="shared" si="15"/>
        <v>115171772.46800001</v>
      </c>
      <c r="I49" s="88">
        <f t="shared" si="16"/>
        <v>9111821.409</v>
      </c>
      <c r="J49" s="88">
        <f t="shared" si="17"/>
        <v>3261335</v>
      </c>
      <c r="K49" s="100">
        <v>3261335</v>
      </c>
      <c r="L49" s="100">
        <v>0</v>
      </c>
      <c r="M49" s="100">
        <v>0</v>
      </c>
      <c r="N49" s="100">
        <v>5850486.409</v>
      </c>
      <c r="O49" s="100">
        <v>0</v>
      </c>
      <c r="P49" s="88">
        <f t="shared" si="13"/>
        <v>106059951.05900002</v>
      </c>
      <c r="Q49" s="100">
        <v>0</v>
      </c>
      <c r="R49" s="100">
        <v>0</v>
      </c>
      <c r="S49" s="100">
        <v>0</v>
      </c>
      <c r="T49" s="91">
        <f t="shared" si="14"/>
        <v>111910437.46800001</v>
      </c>
      <c r="U49" s="92">
        <f t="shared" si="2"/>
        <v>0.35792349889328257</v>
      </c>
      <c r="V49" s="15" t="s">
        <v>149</v>
      </c>
      <c r="W49" s="30">
        <f t="shared" si="3"/>
        <v>0</v>
      </c>
      <c r="X49" s="30">
        <f t="shared" si="4"/>
        <v>0</v>
      </c>
      <c r="Y49" s="30">
        <f t="shared" si="5"/>
        <v>0</v>
      </c>
      <c r="Z49" s="30">
        <f t="shared" si="6"/>
        <v>0</v>
      </c>
      <c r="AA49" s="30">
        <f t="shared" si="7"/>
        <v>0</v>
      </c>
      <c r="AB49" s="30">
        <f t="shared" si="8"/>
        <v>0</v>
      </c>
    </row>
    <row r="50" spans="1:28" s="15" customFormat="1" ht="22.5" customHeight="1" x14ac:dyDescent="0.25">
      <c r="A50" s="37" t="s">
        <v>125</v>
      </c>
      <c r="B50" s="99" t="s">
        <v>150</v>
      </c>
      <c r="C50" s="88">
        <f t="shared" si="9"/>
        <v>130412522</v>
      </c>
      <c r="D50" s="100">
        <v>50825402</v>
      </c>
      <c r="E50" s="100">
        <v>79587120</v>
      </c>
      <c r="F50" s="100">
        <v>240332</v>
      </c>
      <c r="G50" s="101">
        <v>0</v>
      </c>
      <c r="H50" s="88">
        <f t="shared" si="15"/>
        <v>130172190</v>
      </c>
      <c r="I50" s="88">
        <f t="shared" si="16"/>
        <v>121300505</v>
      </c>
      <c r="J50" s="88">
        <f t="shared" si="17"/>
        <v>2828822</v>
      </c>
      <c r="K50" s="100">
        <v>2828822</v>
      </c>
      <c r="L50" s="100">
        <v>0</v>
      </c>
      <c r="M50" s="100">
        <v>0</v>
      </c>
      <c r="N50" s="100">
        <v>118471683</v>
      </c>
      <c r="O50" s="100">
        <v>0</v>
      </c>
      <c r="P50" s="88">
        <f t="shared" si="13"/>
        <v>8871685</v>
      </c>
      <c r="Q50" s="100">
        <v>0</v>
      </c>
      <c r="R50" s="100">
        <v>0</v>
      </c>
      <c r="S50" s="100">
        <v>0</v>
      </c>
      <c r="T50" s="91">
        <f t="shared" si="14"/>
        <v>127343368</v>
      </c>
      <c r="U50" s="92">
        <f t="shared" si="2"/>
        <v>2.3320776776650683E-2</v>
      </c>
      <c r="V50" s="15" t="s">
        <v>151</v>
      </c>
      <c r="W50" s="30">
        <f t="shared" si="3"/>
        <v>0</v>
      </c>
      <c r="X50" s="30">
        <f t="shared" si="4"/>
        <v>0</v>
      </c>
      <c r="Y50" s="30">
        <f t="shared" si="5"/>
        <v>0</v>
      </c>
      <c r="Z50" s="30">
        <f t="shared" si="6"/>
        <v>0</v>
      </c>
      <c r="AA50" s="30">
        <f t="shared" si="7"/>
        <v>0</v>
      </c>
      <c r="AB50" s="30">
        <f t="shared" si="8"/>
        <v>0</v>
      </c>
    </row>
    <row r="51" spans="1:28" s="15" customFormat="1" ht="22.5" customHeight="1" x14ac:dyDescent="0.25">
      <c r="A51" s="37" t="s">
        <v>128</v>
      </c>
      <c r="B51" s="99" t="s">
        <v>152</v>
      </c>
      <c r="C51" s="88">
        <f t="shared" si="9"/>
        <v>32168379.52</v>
      </c>
      <c r="D51" s="100">
        <v>18938119.620999999</v>
      </c>
      <c r="E51" s="100">
        <v>13230259.899</v>
      </c>
      <c r="F51" s="100">
        <v>0</v>
      </c>
      <c r="G51" s="101">
        <v>0</v>
      </c>
      <c r="H51" s="88">
        <f t="shared" si="15"/>
        <v>32168379.52</v>
      </c>
      <c r="I51" s="88">
        <f t="shared" si="16"/>
        <v>23483908.721999999</v>
      </c>
      <c r="J51" s="88">
        <f t="shared" si="17"/>
        <v>10864784.92</v>
      </c>
      <c r="K51" s="100">
        <v>3201204.2379999999</v>
      </c>
      <c r="L51" s="100">
        <v>7663580.682</v>
      </c>
      <c r="M51" s="100">
        <v>0</v>
      </c>
      <c r="N51" s="100">
        <v>12619123.801999999</v>
      </c>
      <c r="O51" s="100">
        <v>0</v>
      </c>
      <c r="P51" s="88">
        <f t="shared" si="13"/>
        <v>8684470.7980000004</v>
      </c>
      <c r="Q51" s="100">
        <v>0</v>
      </c>
      <c r="R51" s="100">
        <v>0</v>
      </c>
      <c r="S51" s="100">
        <v>0</v>
      </c>
      <c r="T51" s="91">
        <f t="shared" si="14"/>
        <v>21303594.600000001</v>
      </c>
      <c r="U51" s="92">
        <f t="shared" si="2"/>
        <v>0.46264806462229785</v>
      </c>
      <c r="V51" s="15" t="s">
        <v>153</v>
      </c>
      <c r="W51" s="30">
        <f t="shared" si="3"/>
        <v>0</v>
      </c>
      <c r="X51" s="30">
        <f t="shared" si="4"/>
        <v>0</v>
      </c>
      <c r="Y51" s="30">
        <f t="shared" si="5"/>
        <v>0</v>
      </c>
      <c r="Z51" s="30">
        <f t="shared" si="6"/>
        <v>0</v>
      </c>
      <c r="AA51" s="30">
        <f t="shared" si="7"/>
        <v>0</v>
      </c>
      <c r="AB51" s="30">
        <f t="shared" si="8"/>
        <v>0</v>
      </c>
    </row>
    <row r="52" spans="1:28" s="15" customFormat="1" ht="22.5" customHeight="1" x14ac:dyDescent="0.25">
      <c r="A52" s="37" t="s">
        <v>138</v>
      </c>
      <c r="B52" s="99" t="s">
        <v>154</v>
      </c>
      <c r="C52" s="88">
        <f t="shared" si="9"/>
        <v>192779782</v>
      </c>
      <c r="D52" s="100">
        <v>171992941</v>
      </c>
      <c r="E52" s="100">
        <v>20786841</v>
      </c>
      <c r="F52" s="100">
        <v>0</v>
      </c>
      <c r="G52" s="101">
        <v>0</v>
      </c>
      <c r="H52" s="88">
        <f t="shared" si="15"/>
        <v>192779782</v>
      </c>
      <c r="I52" s="88">
        <f t="shared" si="16"/>
        <v>71895413</v>
      </c>
      <c r="J52" s="88">
        <f t="shared" si="17"/>
        <v>18786139</v>
      </c>
      <c r="K52" s="100">
        <v>3475167</v>
      </c>
      <c r="L52" s="100">
        <v>15310972</v>
      </c>
      <c r="M52" s="100">
        <v>0</v>
      </c>
      <c r="N52" s="100">
        <v>53109274</v>
      </c>
      <c r="O52" s="100">
        <v>0</v>
      </c>
      <c r="P52" s="88">
        <f t="shared" si="13"/>
        <v>120884369</v>
      </c>
      <c r="Q52" s="100">
        <v>0</v>
      </c>
      <c r="R52" s="100">
        <v>0</v>
      </c>
      <c r="S52" s="100">
        <v>0</v>
      </c>
      <c r="T52" s="91">
        <f t="shared" si="14"/>
        <v>173993643</v>
      </c>
      <c r="U52" s="92">
        <f t="shared" si="2"/>
        <v>0.26129815820099678</v>
      </c>
      <c r="V52" s="15" t="s">
        <v>155</v>
      </c>
      <c r="W52" s="30">
        <f t="shared" si="3"/>
        <v>0</v>
      </c>
      <c r="X52" s="30">
        <f t="shared" si="4"/>
        <v>0</v>
      </c>
      <c r="Y52" s="30">
        <f t="shared" si="5"/>
        <v>0</v>
      </c>
      <c r="Z52" s="30">
        <f t="shared" si="6"/>
        <v>0</v>
      </c>
      <c r="AA52" s="30">
        <f t="shared" si="7"/>
        <v>0</v>
      </c>
      <c r="AB52" s="30">
        <f t="shared" si="8"/>
        <v>0</v>
      </c>
    </row>
    <row r="53" spans="1:28" s="15" customFormat="1" ht="22.5" customHeight="1" x14ac:dyDescent="0.25">
      <c r="A53" s="37" t="s">
        <v>156</v>
      </c>
      <c r="B53" s="102" t="s">
        <v>157</v>
      </c>
      <c r="C53" s="88">
        <f t="shared" si="9"/>
        <v>138691783</v>
      </c>
      <c r="D53" s="100">
        <v>127660245</v>
      </c>
      <c r="E53" s="100">
        <v>11031538</v>
      </c>
      <c r="F53" s="100">
        <v>714688</v>
      </c>
      <c r="G53" s="100">
        <v>122898</v>
      </c>
      <c r="H53" s="88">
        <f t="shared" si="15"/>
        <v>137854197</v>
      </c>
      <c r="I53" s="88">
        <f t="shared" si="16"/>
        <v>127781812</v>
      </c>
      <c r="J53" s="88">
        <f t="shared" si="17"/>
        <v>29514851</v>
      </c>
      <c r="K53" s="100">
        <v>28022741</v>
      </c>
      <c r="L53" s="100">
        <v>1492110</v>
      </c>
      <c r="M53" s="100">
        <v>0</v>
      </c>
      <c r="N53" s="100">
        <v>98266961</v>
      </c>
      <c r="O53" s="100">
        <v>0</v>
      </c>
      <c r="P53" s="88">
        <f t="shared" si="13"/>
        <v>10072385</v>
      </c>
      <c r="Q53" s="100">
        <v>0</v>
      </c>
      <c r="R53" s="100">
        <v>0</v>
      </c>
      <c r="S53" s="100">
        <v>0</v>
      </c>
      <c r="T53" s="91">
        <f t="shared" si="14"/>
        <v>108339346</v>
      </c>
      <c r="U53" s="92">
        <f t="shared" si="2"/>
        <v>0.23097849794147543</v>
      </c>
      <c r="V53" s="15" t="s">
        <v>158</v>
      </c>
      <c r="W53" s="30">
        <f t="shared" si="3"/>
        <v>0</v>
      </c>
      <c r="X53" s="30">
        <f t="shared" si="4"/>
        <v>0</v>
      </c>
      <c r="Y53" s="30">
        <f t="shared" si="5"/>
        <v>0</v>
      </c>
      <c r="Z53" s="30">
        <f t="shared" si="6"/>
        <v>0</v>
      </c>
      <c r="AA53" s="30">
        <f t="shared" si="7"/>
        <v>0</v>
      </c>
      <c r="AB53" s="30">
        <f t="shared" si="8"/>
        <v>0</v>
      </c>
    </row>
    <row r="54" spans="1:28" s="35" customFormat="1" ht="22.5" customHeight="1" x14ac:dyDescent="0.25">
      <c r="A54" s="28" t="s">
        <v>49</v>
      </c>
      <c r="B54" s="93" t="s">
        <v>159</v>
      </c>
      <c r="C54" s="88">
        <f t="shared" si="9"/>
        <v>403291064</v>
      </c>
      <c r="D54" s="94">
        <f>SUM(D55:D61)</f>
        <v>160325814</v>
      </c>
      <c r="E54" s="94">
        <f>SUM(E55:E61)</f>
        <v>242965250</v>
      </c>
      <c r="F54" s="94">
        <f>SUM(F55:F61)</f>
        <v>166000</v>
      </c>
      <c r="G54" s="94">
        <f>SUM(G55:G61)</f>
        <v>0</v>
      </c>
      <c r="H54" s="88">
        <f t="shared" si="15"/>
        <v>403125064</v>
      </c>
      <c r="I54" s="88">
        <f t="shared" si="16"/>
        <v>331330837</v>
      </c>
      <c r="J54" s="88">
        <f t="shared" si="17"/>
        <v>38322366</v>
      </c>
      <c r="K54" s="94">
        <f>SUM(K55:K61)</f>
        <v>38257166</v>
      </c>
      <c r="L54" s="94">
        <f>SUM(L55:L61)</f>
        <v>65200</v>
      </c>
      <c r="M54" s="94">
        <f>SUM(M55:M61)</f>
        <v>0</v>
      </c>
      <c r="N54" s="94">
        <f>SUM(N55:N61)</f>
        <v>293008471</v>
      </c>
      <c r="O54" s="94">
        <f>SUM(O55:O61)</f>
        <v>0</v>
      </c>
      <c r="P54" s="88">
        <f t="shared" si="13"/>
        <v>71544136</v>
      </c>
      <c r="Q54" s="94">
        <f>SUM(Q55:Q61)</f>
        <v>250091</v>
      </c>
      <c r="R54" s="94">
        <f>SUM(R55:R61)</f>
        <v>0</v>
      </c>
      <c r="S54" s="94">
        <f>SUM(S55:S61)</f>
        <v>0</v>
      </c>
      <c r="T54" s="91">
        <f t="shared" si="14"/>
        <v>364802698</v>
      </c>
      <c r="U54" s="95">
        <f t="shared" si="2"/>
        <v>0.11566193580707974</v>
      </c>
      <c r="W54" s="36">
        <f t="shared" si="3"/>
        <v>0</v>
      </c>
      <c r="X54" s="36">
        <f t="shared" si="4"/>
        <v>0</v>
      </c>
      <c r="Y54" s="36">
        <f t="shared" si="5"/>
        <v>0</v>
      </c>
      <c r="Z54" s="36">
        <f t="shared" si="6"/>
        <v>0</v>
      </c>
      <c r="AA54" s="36">
        <f t="shared" si="7"/>
        <v>0</v>
      </c>
      <c r="AB54" s="36">
        <f t="shared" si="8"/>
        <v>0</v>
      </c>
    </row>
    <row r="55" spans="1:28" s="15" customFormat="1" ht="22.5" customHeight="1" x14ac:dyDescent="0.25">
      <c r="A55" s="37" t="s">
        <v>160</v>
      </c>
      <c r="B55" s="38" t="s">
        <v>161</v>
      </c>
      <c r="C55" s="88">
        <f t="shared" si="9"/>
        <v>16703276</v>
      </c>
      <c r="D55" s="103">
        <v>9005346</v>
      </c>
      <c r="E55" s="100">
        <v>7697930</v>
      </c>
      <c r="F55" s="100"/>
      <c r="G55" s="101"/>
      <c r="H55" s="88">
        <f t="shared" si="15"/>
        <v>16703276</v>
      </c>
      <c r="I55" s="88">
        <f t="shared" si="16"/>
        <v>9284532</v>
      </c>
      <c r="J55" s="88">
        <f t="shared" si="17"/>
        <v>996564</v>
      </c>
      <c r="K55" s="100">
        <v>996564</v>
      </c>
      <c r="L55" s="100"/>
      <c r="M55" s="100"/>
      <c r="N55" s="100">
        <v>8287968</v>
      </c>
      <c r="O55" s="100"/>
      <c r="P55" s="88">
        <f t="shared" si="13"/>
        <v>7418744</v>
      </c>
      <c r="Q55" s="100">
        <v>0</v>
      </c>
      <c r="R55" s="100">
        <v>0</v>
      </c>
      <c r="S55" s="100">
        <v>0</v>
      </c>
      <c r="T55" s="91">
        <f t="shared" si="14"/>
        <v>15706712</v>
      </c>
      <c r="U55" s="92">
        <f t="shared" si="2"/>
        <v>0.10733594326563795</v>
      </c>
      <c r="V55" s="15" t="s">
        <v>162</v>
      </c>
      <c r="W55" s="30">
        <f t="shared" si="3"/>
        <v>0</v>
      </c>
      <c r="X55" s="30">
        <f t="shared" si="4"/>
        <v>0</v>
      </c>
      <c r="Y55" s="30">
        <f t="shared" si="5"/>
        <v>0</v>
      </c>
      <c r="Z55" s="30">
        <f t="shared" si="6"/>
        <v>0</v>
      </c>
      <c r="AA55" s="30">
        <f t="shared" si="7"/>
        <v>0</v>
      </c>
      <c r="AB55" s="30">
        <f t="shared" si="8"/>
        <v>0</v>
      </c>
    </row>
    <row r="56" spans="1:28" s="15" customFormat="1" ht="22.5" customHeight="1" x14ac:dyDescent="0.25">
      <c r="A56" s="37" t="s">
        <v>163</v>
      </c>
      <c r="B56" s="38" t="s">
        <v>164</v>
      </c>
      <c r="C56" s="88">
        <f t="shared" si="9"/>
        <v>21417715</v>
      </c>
      <c r="D56" s="103">
        <v>8823168</v>
      </c>
      <c r="E56" s="100">
        <v>12594547</v>
      </c>
      <c r="F56" s="100"/>
      <c r="G56" s="101"/>
      <c r="H56" s="88">
        <f t="shared" si="15"/>
        <v>21417715</v>
      </c>
      <c r="I56" s="88">
        <f t="shared" si="16"/>
        <v>15271303</v>
      </c>
      <c r="J56" s="88">
        <f t="shared" si="17"/>
        <v>1252025</v>
      </c>
      <c r="K56" s="100">
        <v>1192025</v>
      </c>
      <c r="L56" s="100">
        <v>60000</v>
      </c>
      <c r="M56" s="100"/>
      <c r="N56" s="100">
        <v>14019278</v>
      </c>
      <c r="O56" s="100"/>
      <c r="P56" s="88">
        <f t="shared" si="13"/>
        <v>6146412</v>
      </c>
      <c r="Q56" s="100">
        <v>0</v>
      </c>
      <c r="R56" s="100">
        <v>0</v>
      </c>
      <c r="S56" s="100">
        <v>0</v>
      </c>
      <c r="T56" s="91">
        <f t="shared" si="14"/>
        <v>20165690</v>
      </c>
      <c r="U56" s="92">
        <f t="shared" si="2"/>
        <v>8.1985473014319729E-2</v>
      </c>
      <c r="V56" s="15" t="s">
        <v>165</v>
      </c>
      <c r="W56" s="30">
        <f t="shared" si="3"/>
        <v>0</v>
      </c>
      <c r="X56" s="30">
        <f t="shared" si="4"/>
        <v>0</v>
      </c>
      <c r="Y56" s="30">
        <f t="shared" si="5"/>
        <v>0</v>
      </c>
      <c r="Z56" s="30">
        <f t="shared" si="6"/>
        <v>0</v>
      </c>
      <c r="AA56" s="30">
        <f t="shared" si="7"/>
        <v>0</v>
      </c>
      <c r="AB56" s="30">
        <f t="shared" si="8"/>
        <v>0</v>
      </c>
    </row>
    <row r="57" spans="1:28" s="15" customFormat="1" ht="22.5" customHeight="1" x14ac:dyDescent="0.25">
      <c r="A57" s="37" t="s">
        <v>166</v>
      </c>
      <c r="B57" s="38" t="s">
        <v>167</v>
      </c>
      <c r="C57" s="88">
        <f t="shared" si="9"/>
        <v>81977323</v>
      </c>
      <c r="D57" s="103">
        <v>4717674</v>
      </c>
      <c r="E57" s="100">
        <v>77259649</v>
      </c>
      <c r="F57" s="100">
        <v>20100</v>
      </c>
      <c r="G57" s="101"/>
      <c r="H57" s="88">
        <f t="shared" si="15"/>
        <v>81957223</v>
      </c>
      <c r="I57" s="88">
        <f t="shared" si="16"/>
        <v>79805200</v>
      </c>
      <c r="J57" s="88">
        <f t="shared" si="17"/>
        <v>4874182</v>
      </c>
      <c r="K57" s="100">
        <v>4874182</v>
      </c>
      <c r="L57" s="100"/>
      <c r="M57" s="100"/>
      <c r="N57" s="100">
        <v>74931018</v>
      </c>
      <c r="O57" s="100"/>
      <c r="P57" s="88">
        <f t="shared" si="13"/>
        <v>2152023</v>
      </c>
      <c r="Q57" s="100">
        <v>0</v>
      </c>
      <c r="R57" s="100">
        <v>0</v>
      </c>
      <c r="S57" s="100">
        <v>0</v>
      </c>
      <c r="T57" s="91">
        <f t="shared" si="14"/>
        <v>77083041</v>
      </c>
      <c r="U57" s="92">
        <f t="shared" si="2"/>
        <v>6.1075995047941735E-2</v>
      </c>
      <c r="V57" s="15" t="s">
        <v>168</v>
      </c>
      <c r="W57" s="30">
        <f t="shared" si="3"/>
        <v>0</v>
      </c>
      <c r="X57" s="30">
        <f t="shared" si="4"/>
        <v>0</v>
      </c>
      <c r="Y57" s="30">
        <f t="shared" si="5"/>
        <v>0</v>
      </c>
      <c r="Z57" s="30">
        <f t="shared" si="6"/>
        <v>0</v>
      </c>
      <c r="AA57" s="30">
        <f t="shared" si="7"/>
        <v>0</v>
      </c>
      <c r="AB57" s="30">
        <f t="shared" si="8"/>
        <v>0</v>
      </c>
    </row>
    <row r="58" spans="1:28" s="15" customFormat="1" ht="22.5" customHeight="1" x14ac:dyDescent="0.25">
      <c r="A58" s="37" t="s">
        <v>169</v>
      </c>
      <c r="B58" s="99" t="s">
        <v>170</v>
      </c>
      <c r="C58" s="88">
        <f t="shared" si="9"/>
        <v>20367222</v>
      </c>
      <c r="D58" s="103">
        <v>3287413</v>
      </c>
      <c r="E58" s="100">
        <v>17079809</v>
      </c>
      <c r="F58" s="100"/>
      <c r="G58" s="101"/>
      <c r="H58" s="88">
        <f t="shared" si="15"/>
        <v>20367222</v>
      </c>
      <c r="I58" s="88">
        <f t="shared" si="16"/>
        <v>18271449</v>
      </c>
      <c r="J58" s="88">
        <f t="shared" si="17"/>
        <v>812851</v>
      </c>
      <c r="K58" s="100">
        <v>812851</v>
      </c>
      <c r="L58" s="100"/>
      <c r="M58" s="100"/>
      <c r="N58" s="100">
        <v>17458598</v>
      </c>
      <c r="O58" s="100"/>
      <c r="P58" s="88">
        <f t="shared" si="13"/>
        <v>2095773</v>
      </c>
      <c r="Q58" s="100">
        <v>0</v>
      </c>
      <c r="R58" s="100">
        <v>0</v>
      </c>
      <c r="S58" s="100">
        <v>0</v>
      </c>
      <c r="T58" s="91">
        <f t="shared" si="14"/>
        <v>19554371</v>
      </c>
      <c r="U58" s="92">
        <f t="shared" si="2"/>
        <v>4.4487495217264923E-2</v>
      </c>
      <c r="V58" s="15" t="s">
        <v>171</v>
      </c>
      <c r="W58" s="30">
        <f t="shared" si="3"/>
        <v>0</v>
      </c>
      <c r="X58" s="30">
        <f t="shared" si="4"/>
        <v>0</v>
      </c>
      <c r="Y58" s="30">
        <f t="shared" si="5"/>
        <v>0</v>
      </c>
      <c r="Z58" s="30">
        <f t="shared" si="6"/>
        <v>0</v>
      </c>
      <c r="AA58" s="30">
        <f t="shared" si="7"/>
        <v>0</v>
      </c>
      <c r="AB58" s="30">
        <f t="shared" si="8"/>
        <v>0</v>
      </c>
    </row>
    <row r="59" spans="1:28" s="15" customFormat="1" ht="22.5" customHeight="1" x14ac:dyDescent="0.25">
      <c r="A59" s="37" t="s">
        <v>172</v>
      </c>
      <c r="B59" s="99" t="s">
        <v>173</v>
      </c>
      <c r="C59" s="88">
        <f t="shared" si="9"/>
        <v>23322673</v>
      </c>
      <c r="D59" s="103">
        <v>14739268</v>
      </c>
      <c r="E59" s="100">
        <v>8583405</v>
      </c>
      <c r="F59" s="100"/>
      <c r="G59" s="101"/>
      <c r="H59" s="88">
        <f t="shared" si="15"/>
        <v>23322673</v>
      </c>
      <c r="I59" s="88">
        <f t="shared" si="16"/>
        <v>8784201</v>
      </c>
      <c r="J59" s="88">
        <f t="shared" si="17"/>
        <v>385739</v>
      </c>
      <c r="K59" s="100">
        <v>385739</v>
      </c>
      <c r="L59" s="100"/>
      <c r="M59" s="100"/>
      <c r="N59" s="100">
        <v>8398462</v>
      </c>
      <c r="O59" s="100"/>
      <c r="P59" s="88">
        <f t="shared" si="13"/>
        <v>14538472</v>
      </c>
      <c r="Q59" s="100">
        <v>0</v>
      </c>
      <c r="R59" s="100">
        <v>0</v>
      </c>
      <c r="S59" s="100">
        <v>0</v>
      </c>
      <c r="T59" s="91">
        <f t="shared" si="14"/>
        <v>22936934</v>
      </c>
      <c r="U59" s="92">
        <f t="shared" si="2"/>
        <v>4.3912815747271725E-2</v>
      </c>
      <c r="V59" s="15" t="s">
        <v>174</v>
      </c>
      <c r="W59" s="30">
        <f t="shared" si="3"/>
        <v>0</v>
      </c>
      <c r="X59" s="30">
        <f t="shared" si="4"/>
        <v>0</v>
      </c>
      <c r="Y59" s="30">
        <f t="shared" si="5"/>
        <v>0</v>
      </c>
      <c r="Z59" s="30">
        <f t="shared" si="6"/>
        <v>0</v>
      </c>
      <c r="AA59" s="30">
        <f t="shared" si="7"/>
        <v>0</v>
      </c>
      <c r="AB59" s="30">
        <f t="shared" si="8"/>
        <v>0</v>
      </c>
    </row>
    <row r="60" spans="1:28" s="15" customFormat="1" ht="22.5" customHeight="1" x14ac:dyDescent="0.25">
      <c r="A60" s="37" t="s">
        <v>175</v>
      </c>
      <c r="B60" s="99" t="s">
        <v>176</v>
      </c>
      <c r="C60" s="88">
        <f t="shared" si="9"/>
        <v>92223513</v>
      </c>
      <c r="D60" s="103">
        <v>57102576</v>
      </c>
      <c r="E60" s="100">
        <v>35120937</v>
      </c>
      <c r="F60" s="100">
        <v>145900</v>
      </c>
      <c r="G60" s="101"/>
      <c r="H60" s="88">
        <f t="shared" si="15"/>
        <v>92077613</v>
      </c>
      <c r="I60" s="88">
        <f t="shared" si="16"/>
        <v>79048078</v>
      </c>
      <c r="J60" s="88">
        <f t="shared" si="17"/>
        <v>8675156</v>
      </c>
      <c r="K60" s="100">
        <v>8675156</v>
      </c>
      <c r="L60" s="100"/>
      <c r="M60" s="100"/>
      <c r="N60" s="100">
        <v>70372922</v>
      </c>
      <c r="O60" s="100"/>
      <c r="P60" s="88">
        <f t="shared" si="13"/>
        <v>13029535</v>
      </c>
      <c r="Q60" s="100">
        <v>0</v>
      </c>
      <c r="R60" s="100">
        <v>0</v>
      </c>
      <c r="S60" s="100">
        <v>0</v>
      </c>
      <c r="T60" s="91">
        <f t="shared" si="14"/>
        <v>83402457</v>
      </c>
      <c r="U60" s="92">
        <f t="shared" si="2"/>
        <v>0.10974531221366318</v>
      </c>
      <c r="V60" s="15" t="s">
        <v>177</v>
      </c>
      <c r="W60" s="30">
        <f t="shared" si="3"/>
        <v>0</v>
      </c>
      <c r="X60" s="30">
        <f t="shared" si="4"/>
        <v>0</v>
      </c>
      <c r="Y60" s="30">
        <f t="shared" si="5"/>
        <v>0</v>
      </c>
      <c r="Z60" s="30">
        <f t="shared" si="6"/>
        <v>0</v>
      </c>
      <c r="AA60" s="30">
        <f t="shared" si="7"/>
        <v>0</v>
      </c>
      <c r="AB60" s="30">
        <f t="shared" si="8"/>
        <v>0</v>
      </c>
    </row>
    <row r="61" spans="1:28" s="15" customFormat="1" ht="22.5" customHeight="1" x14ac:dyDescent="0.25">
      <c r="A61" s="37" t="s">
        <v>181</v>
      </c>
      <c r="B61" s="99" t="s">
        <v>182</v>
      </c>
      <c r="C61" s="88">
        <f t="shared" si="9"/>
        <v>147279342</v>
      </c>
      <c r="D61" s="103">
        <v>62650369</v>
      </c>
      <c r="E61" s="100">
        <v>84628973</v>
      </c>
      <c r="F61" s="100"/>
      <c r="G61" s="101"/>
      <c r="H61" s="88">
        <f t="shared" si="15"/>
        <v>147279342</v>
      </c>
      <c r="I61" s="88">
        <f t="shared" si="16"/>
        <v>120866074</v>
      </c>
      <c r="J61" s="88">
        <f t="shared" si="17"/>
        <v>21325849</v>
      </c>
      <c r="K61" s="100">
        <v>21320649</v>
      </c>
      <c r="L61" s="100">
        <v>5200</v>
      </c>
      <c r="M61" s="100"/>
      <c r="N61" s="100">
        <v>99540225</v>
      </c>
      <c r="O61" s="100"/>
      <c r="P61" s="88">
        <f t="shared" si="13"/>
        <v>26163177</v>
      </c>
      <c r="Q61" s="100">
        <v>250091</v>
      </c>
      <c r="R61" s="100">
        <v>0</v>
      </c>
      <c r="S61" s="100">
        <v>0</v>
      </c>
      <c r="T61" s="91">
        <f t="shared" si="14"/>
        <v>125953493</v>
      </c>
      <c r="U61" s="92">
        <f t="shared" si="2"/>
        <v>0.17644197659634414</v>
      </c>
      <c r="V61" s="15" t="s">
        <v>183</v>
      </c>
      <c r="W61" s="30">
        <f t="shared" si="3"/>
        <v>0</v>
      </c>
      <c r="X61" s="30">
        <f t="shared" si="4"/>
        <v>0</v>
      </c>
      <c r="Y61" s="30">
        <f t="shared" si="5"/>
        <v>0</v>
      </c>
      <c r="Z61" s="30">
        <f t="shared" si="6"/>
        <v>0</v>
      </c>
      <c r="AA61" s="30">
        <f t="shared" si="7"/>
        <v>0</v>
      </c>
      <c r="AB61" s="30">
        <f t="shared" si="8"/>
        <v>0</v>
      </c>
    </row>
    <row r="62" spans="1:28" s="35" customFormat="1" ht="22.5" customHeight="1" x14ac:dyDescent="0.25">
      <c r="A62" s="28" t="s">
        <v>50</v>
      </c>
      <c r="B62" s="93" t="s">
        <v>184</v>
      </c>
      <c r="C62" s="88">
        <f t="shared" si="9"/>
        <v>257645708</v>
      </c>
      <c r="D62" s="94">
        <f>SUM(D63:D69)</f>
        <v>148775796</v>
      </c>
      <c r="E62" s="94">
        <f>SUM(E63:E69)</f>
        <v>108869912</v>
      </c>
      <c r="F62" s="94">
        <f>SUM(F63:F69)</f>
        <v>2471695</v>
      </c>
      <c r="G62" s="94">
        <f>SUM(G63:G69)</f>
        <v>0</v>
      </c>
      <c r="H62" s="88">
        <f t="shared" si="15"/>
        <v>255174013</v>
      </c>
      <c r="I62" s="88">
        <f t="shared" si="16"/>
        <v>172972321</v>
      </c>
      <c r="J62" s="88">
        <f t="shared" si="17"/>
        <v>24123131</v>
      </c>
      <c r="K62" s="94">
        <f>SUM(K63:K69)</f>
        <v>24080875</v>
      </c>
      <c r="L62" s="94">
        <f>SUM(L63:L69)</f>
        <v>42256</v>
      </c>
      <c r="M62" s="94">
        <f>SUM(M63:M69)</f>
        <v>0</v>
      </c>
      <c r="N62" s="94">
        <f>SUM(N63:N69)</f>
        <v>148849190</v>
      </c>
      <c r="O62" s="94">
        <f>SUM(O63:O69)</f>
        <v>0</v>
      </c>
      <c r="P62" s="88">
        <f t="shared" si="13"/>
        <v>71614784</v>
      </c>
      <c r="Q62" s="94">
        <f>SUM(Q63:Q69)</f>
        <v>0</v>
      </c>
      <c r="R62" s="94">
        <f>SUM(R63:R69)</f>
        <v>103223</v>
      </c>
      <c r="S62" s="94">
        <f>SUM(S63:S69)</f>
        <v>10483685</v>
      </c>
      <c r="T62" s="91">
        <f t="shared" si="14"/>
        <v>231050882</v>
      </c>
      <c r="U62" s="95">
        <f t="shared" si="2"/>
        <v>0.13946237675795539</v>
      </c>
      <c r="W62" s="36">
        <f t="shared" si="3"/>
        <v>0</v>
      </c>
      <c r="X62" s="36">
        <f t="shared" si="4"/>
        <v>0</v>
      </c>
      <c r="Y62" s="36">
        <f t="shared" si="5"/>
        <v>0</v>
      </c>
      <c r="Z62" s="36">
        <f t="shared" si="6"/>
        <v>0</v>
      </c>
      <c r="AA62" s="36">
        <f t="shared" si="7"/>
        <v>0</v>
      </c>
      <c r="AB62" s="36">
        <f t="shared" si="8"/>
        <v>0</v>
      </c>
    </row>
    <row r="63" spans="1:28" s="15" customFormat="1" ht="22.5" customHeight="1" x14ac:dyDescent="0.25">
      <c r="A63" s="37" t="s">
        <v>122</v>
      </c>
      <c r="B63" s="38" t="s">
        <v>185</v>
      </c>
      <c r="C63" s="88">
        <f t="shared" si="9"/>
        <v>73830501</v>
      </c>
      <c r="D63" s="37">
        <v>61003833</v>
      </c>
      <c r="E63" s="37">
        <v>12826668</v>
      </c>
      <c r="F63" s="37"/>
      <c r="G63" s="37"/>
      <c r="H63" s="88">
        <f t="shared" si="15"/>
        <v>73830501</v>
      </c>
      <c r="I63" s="88">
        <f t="shared" si="16"/>
        <v>59534511</v>
      </c>
      <c r="J63" s="88">
        <f t="shared" si="17"/>
        <v>7507946</v>
      </c>
      <c r="K63" s="37">
        <v>7507946</v>
      </c>
      <c r="L63" s="37"/>
      <c r="M63" s="37">
        <v>0</v>
      </c>
      <c r="N63" s="37">
        <v>52026565</v>
      </c>
      <c r="O63" s="37"/>
      <c r="P63" s="88">
        <f t="shared" si="13"/>
        <v>14192767</v>
      </c>
      <c r="Q63" s="37">
        <v>0</v>
      </c>
      <c r="R63" s="37">
        <v>103223</v>
      </c>
      <c r="S63" s="37"/>
      <c r="T63" s="91">
        <f t="shared" si="14"/>
        <v>66322555</v>
      </c>
      <c r="U63" s="92">
        <f t="shared" si="2"/>
        <v>0.12611081999144999</v>
      </c>
      <c r="V63" s="15" t="s">
        <v>186</v>
      </c>
      <c r="W63" s="30">
        <f t="shared" si="3"/>
        <v>0</v>
      </c>
      <c r="X63" s="30">
        <f t="shared" si="4"/>
        <v>0</v>
      </c>
      <c r="Y63" s="30">
        <f t="shared" si="5"/>
        <v>0</v>
      </c>
      <c r="Z63" s="30">
        <f t="shared" si="6"/>
        <v>0</v>
      </c>
      <c r="AA63" s="30">
        <f t="shared" si="7"/>
        <v>0</v>
      </c>
      <c r="AB63" s="30">
        <f t="shared" si="8"/>
        <v>0</v>
      </c>
    </row>
    <row r="64" spans="1:28" s="15" customFormat="1" ht="22.5" customHeight="1" x14ac:dyDescent="0.25">
      <c r="A64" s="37" t="s">
        <v>125</v>
      </c>
      <c r="B64" s="38" t="s">
        <v>274</v>
      </c>
      <c r="C64" s="88">
        <f t="shared" si="9"/>
        <v>56602138</v>
      </c>
      <c r="D64" s="37">
        <v>17940965</v>
      </c>
      <c r="E64" s="37">
        <v>38661173</v>
      </c>
      <c r="F64" s="37"/>
      <c r="G64" s="37"/>
      <c r="H64" s="88">
        <f t="shared" si="15"/>
        <v>56602138</v>
      </c>
      <c r="I64" s="88">
        <f t="shared" si="16"/>
        <v>44111134</v>
      </c>
      <c r="J64" s="88">
        <f t="shared" si="17"/>
        <v>8986902</v>
      </c>
      <c r="K64" s="37">
        <v>8978749</v>
      </c>
      <c r="L64" s="37">
        <v>8153</v>
      </c>
      <c r="M64" s="37"/>
      <c r="N64" s="37">
        <v>35124232</v>
      </c>
      <c r="O64" s="37">
        <v>0</v>
      </c>
      <c r="P64" s="88">
        <f t="shared" si="13"/>
        <v>12485574</v>
      </c>
      <c r="Q64" s="37">
        <v>0</v>
      </c>
      <c r="R64" s="37"/>
      <c r="S64" s="37">
        <v>5430</v>
      </c>
      <c r="T64" s="91">
        <f t="shared" si="14"/>
        <v>47615236</v>
      </c>
      <c r="U64" s="92">
        <f t="shared" si="2"/>
        <v>0.2037331889948692</v>
      </c>
      <c r="V64" s="15" t="s">
        <v>188</v>
      </c>
      <c r="W64" s="30">
        <f t="shared" si="3"/>
        <v>0</v>
      </c>
      <c r="X64" s="30">
        <f t="shared" si="4"/>
        <v>0</v>
      </c>
      <c r="Y64" s="30">
        <f t="shared" si="5"/>
        <v>0</v>
      </c>
      <c r="Z64" s="30">
        <f t="shared" si="6"/>
        <v>0</v>
      </c>
      <c r="AA64" s="30">
        <f t="shared" si="7"/>
        <v>0</v>
      </c>
      <c r="AB64" s="30">
        <f t="shared" si="8"/>
        <v>0</v>
      </c>
    </row>
    <row r="65" spans="1:28" s="15" customFormat="1" ht="22.5" customHeight="1" x14ac:dyDescent="0.25">
      <c r="A65" s="37" t="s">
        <v>128</v>
      </c>
      <c r="B65" s="38" t="s">
        <v>189</v>
      </c>
      <c r="C65" s="88">
        <f t="shared" si="9"/>
        <v>30816955</v>
      </c>
      <c r="D65" s="37">
        <v>17042978</v>
      </c>
      <c r="E65" s="37">
        <v>13773977</v>
      </c>
      <c r="F65" s="37"/>
      <c r="G65" s="37"/>
      <c r="H65" s="88">
        <f t="shared" si="15"/>
        <v>30816955</v>
      </c>
      <c r="I65" s="88">
        <f t="shared" si="16"/>
        <v>17154232</v>
      </c>
      <c r="J65" s="88">
        <f t="shared" si="17"/>
        <v>2603235</v>
      </c>
      <c r="K65" s="37">
        <v>2593404</v>
      </c>
      <c r="L65" s="37">
        <v>9831</v>
      </c>
      <c r="M65" s="37"/>
      <c r="N65" s="37">
        <v>14550997</v>
      </c>
      <c r="O65" s="37"/>
      <c r="P65" s="88">
        <f t="shared" si="13"/>
        <v>8774198</v>
      </c>
      <c r="Q65" s="37"/>
      <c r="R65" s="37"/>
      <c r="S65" s="37">
        <v>4888525</v>
      </c>
      <c r="T65" s="91">
        <f t="shared" si="14"/>
        <v>28213720</v>
      </c>
      <c r="U65" s="92">
        <f t="shared" si="2"/>
        <v>0.15175468071085899</v>
      </c>
      <c r="V65" s="15" t="s">
        <v>190</v>
      </c>
      <c r="W65" s="30">
        <f t="shared" si="3"/>
        <v>0</v>
      </c>
      <c r="X65" s="30">
        <f t="shared" si="4"/>
        <v>0</v>
      </c>
      <c r="Y65" s="30">
        <f t="shared" si="5"/>
        <v>0</v>
      </c>
      <c r="Z65" s="30">
        <f t="shared" si="6"/>
        <v>0</v>
      </c>
      <c r="AA65" s="30">
        <f t="shared" si="7"/>
        <v>0</v>
      </c>
      <c r="AB65" s="30">
        <f t="shared" si="8"/>
        <v>0</v>
      </c>
    </row>
    <row r="66" spans="1:28" s="15" customFormat="1" ht="22.5" customHeight="1" x14ac:dyDescent="0.25">
      <c r="A66" s="37" t="s">
        <v>138</v>
      </c>
      <c r="B66" s="38" t="s">
        <v>191</v>
      </c>
      <c r="C66" s="88">
        <f t="shared" si="9"/>
        <v>46119440</v>
      </c>
      <c r="D66" s="37">
        <v>8213696</v>
      </c>
      <c r="E66" s="37">
        <v>37905744</v>
      </c>
      <c r="F66" s="37">
        <v>2470917</v>
      </c>
      <c r="G66" s="37"/>
      <c r="H66" s="88">
        <f t="shared" si="15"/>
        <v>43648523</v>
      </c>
      <c r="I66" s="88">
        <f t="shared" si="16"/>
        <v>36736390</v>
      </c>
      <c r="J66" s="88">
        <f t="shared" si="17"/>
        <v>3626705</v>
      </c>
      <c r="K66" s="37">
        <v>3626705</v>
      </c>
      <c r="L66" s="37"/>
      <c r="M66" s="37">
        <v>0</v>
      </c>
      <c r="N66" s="37">
        <v>33109685</v>
      </c>
      <c r="O66" s="37"/>
      <c r="P66" s="88">
        <f t="shared" si="13"/>
        <v>6912133</v>
      </c>
      <c r="Q66" s="37">
        <v>0</v>
      </c>
      <c r="R66" s="37"/>
      <c r="S66" s="37">
        <v>0</v>
      </c>
      <c r="T66" s="91">
        <f t="shared" si="14"/>
        <v>40021818</v>
      </c>
      <c r="U66" s="92">
        <f t="shared" si="2"/>
        <v>9.8722411211335681E-2</v>
      </c>
      <c r="V66" s="15" t="s">
        <v>192</v>
      </c>
      <c r="W66" s="30">
        <f t="shared" si="3"/>
        <v>0</v>
      </c>
      <c r="X66" s="30">
        <f t="shared" si="4"/>
        <v>0</v>
      </c>
      <c r="Y66" s="30">
        <f t="shared" si="5"/>
        <v>0</v>
      </c>
      <c r="Z66" s="30">
        <f t="shared" si="6"/>
        <v>0</v>
      </c>
      <c r="AA66" s="30">
        <f t="shared" si="7"/>
        <v>0</v>
      </c>
      <c r="AB66" s="30">
        <f t="shared" si="8"/>
        <v>0</v>
      </c>
    </row>
    <row r="67" spans="1:28" s="15" customFormat="1" ht="22.5" customHeight="1" x14ac:dyDescent="0.25">
      <c r="A67" s="37" t="s">
        <v>156</v>
      </c>
      <c r="B67" s="38" t="s">
        <v>193</v>
      </c>
      <c r="C67" s="88">
        <f t="shared" si="9"/>
        <v>43160972</v>
      </c>
      <c r="D67" s="37">
        <v>41300576</v>
      </c>
      <c r="E67" s="37">
        <v>1860396</v>
      </c>
      <c r="F67" s="37">
        <v>778</v>
      </c>
      <c r="G67" s="37"/>
      <c r="H67" s="88">
        <f t="shared" si="15"/>
        <v>43160194</v>
      </c>
      <c r="I67" s="88">
        <f t="shared" si="16"/>
        <v>9523054</v>
      </c>
      <c r="J67" s="88">
        <f t="shared" si="17"/>
        <v>707050</v>
      </c>
      <c r="K67" s="37">
        <v>694725</v>
      </c>
      <c r="L67" s="37">
        <v>12325</v>
      </c>
      <c r="M67" s="37"/>
      <c r="N67" s="37">
        <v>8816004</v>
      </c>
      <c r="O67" s="37"/>
      <c r="P67" s="88">
        <f t="shared" si="13"/>
        <v>28047411</v>
      </c>
      <c r="Q67" s="37"/>
      <c r="R67" s="37"/>
      <c r="S67" s="37">
        <v>5589729</v>
      </c>
      <c r="T67" s="91">
        <f t="shared" si="14"/>
        <v>42453144</v>
      </c>
      <c r="U67" s="92">
        <f t="shared" si="2"/>
        <v>7.4246139946281944E-2</v>
      </c>
      <c r="V67" s="15" t="s">
        <v>194</v>
      </c>
      <c r="W67" s="30">
        <f t="shared" si="3"/>
        <v>0</v>
      </c>
      <c r="X67" s="30">
        <f t="shared" si="4"/>
        <v>0</v>
      </c>
      <c r="Y67" s="30">
        <f t="shared" si="5"/>
        <v>0</v>
      </c>
      <c r="Z67" s="30">
        <f t="shared" si="6"/>
        <v>0</v>
      </c>
      <c r="AA67" s="30">
        <f t="shared" si="7"/>
        <v>0</v>
      </c>
      <c r="AB67" s="30">
        <f t="shared" si="8"/>
        <v>0</v>
      </c>
    </row>
    <row r="68" spans="1:28" s="15" customFormat="1" ht="22.5" customHeight="1" x14ac:dyDescent="0.25">
      <c r="A68" s="37" t="s">
        <v>178</v>
      </c>
      <c r="B68" s="38" t="s">
        <v>195</v>
      </c>
      <c r="C68" s="88">
        <f t="shared" si="9"/>
        <v>4214418</v>
      </c>
      <c r="D68" s="37">
        <v>3273748</v>
      </c>
      <c r="E68" s="37">
        <v>940670</v>
      </c>
      <c r="F68" s="37"/>
      <c r="G68" s="37"/>
      <c r="H68" s="88">
        <f t="shared" si="15"/>
        <v>4214418</v>
      </c>
      <c r="I68" s="88">
        <f t="shared" si="16"/>
        <v>3011716</v>
      </c>
      <c r="J68" s="88">
        <f t="shared" si="17"/>
        <v>681519</v>
      </c>
      <c r="K68" s="37">
        <v>669572</v>
      </c>
      <c r="L68" s="37">
        <v>11947</v>
      </c>
      <c r="M68" s="37">
        <v>0</v>
      </c>
      <c r="N68" s="37">
        <v>2330197</v>
      </c>
      <c r="O68" s="37"/>
      <c r="P68" s="88">
        <f t="shared" si="13"/>
        <v>1202701</v>
      </c>
      <c r="Q68" s="37">
        <v>0</v>
      </c>
      <c r="R68" s="37">
        <v>0</v>
      </c>
      <c r="S68" s="37">
        <v>1</v>
      </c>
      <c r="T68" s="91">
        <f t="shared" si="14"/>
        <v>3532899</v>
      </c>
      <c r="U68" s="92">
        <f t="shared" ref="U68" si="22">J68/I68</f>
        <v>0.22628926499045726</v>
      </c>
      <c r="V68" s="15" t="s">
        <v>180</v>
      </c>
      <c r="W68" s="30">
        <f t="shared" ref="W68" si="23">C68-D68-E68</f>
        <v>0</v>
      </c>
      <c r="X68" s="30">
        <f t="shared" ref="X68" si="24">C68-F68-G68-H68</f>
        <v>0</v>
      </c>
      <c r="Y68" s="30">
        <f t="shared" ref="Y68" si="25">H68-I68-P68-Q68-R68-S68</f>
        <v>0</v>
      </c>
      <c r="Z68" s="30">
        <f t="shared" ref="Z68" si="26">I68-J68-N68-O68</f>
        <v>0</v>
      </c>
      <c r="AA68" s="30">
        <f t="shared" ref="AA68" si="27">J68-K68-L68-M68</f>
        <v>0</v>
      </c>
      <c r="AB68" s="30">
        <f t="shared" ref="AB68" si="28">T68-SUM(N68:S68)</f>
        <v>0</v>
      </c>
    </row>
    <row r="69" spans="1:28" s="15" customFormat="1" ht="22.5" customHeight="1" x14ac:dyDescent="0.25">
      <c r="A69" s="37" t="s">
        <v>141</v>
      </c>
      <c r="B69" s="38" t="s">
        <v>179</v>
      </c>
      <c r="C69" s="88">
        <f t="shared" si="9"/>
        <v>2901284</v>
      </c>
      <c r="D69" s="37">
        <v>0</v>
      </c>
      <c r="E69" s="37">
        <v>2901284</v>
      </c>
      <c r="F69" s="37">
        <v>0</v>
      </c>
      <c r="G69" s="37"/>
      <c r="H69" s="88">
        <f t="shared" si="15"/>
        <v>2901284</v>
      </c>
      <c r="I69" s="88">
        <f t="shared" si="16"/>
        <v>2901284</v>
      </c>
      <c r="J69" s="88">
        <f t="shared" si="17"/>
        <v>9774</v>
      </c>
      <c r="K69" s="37">
        <v>9774</v>
      </c>
      <c r="L69" s="37">
        <v>0</v>
      </c>
      <c r="M69" s="37">
        <v>0</v>
      </c>
      <c r="N69" s="37">
        <v>2891510</v>
      </c>
      <c r="O69" s="37"/>
      <c r="P69" s="88">
        <f t="shared" si="13"/>
        <v>0</v>
      </c>
      <c r="Q69" s="37">
        <v>0</v>
      </c>
      <c r="R69" s="37">
        <v>0</v>
      </c>
      <c r="S69" s="37">
        <v>0</v>
      </c>
      <c r="T69" s="91">
        <f t="shared" si="14"/>
        <v>2891510</v>
      </c>
      <c r="U69" s="92">
        <f t="shared" si="2"/>
        <v>3.3688532387729018E-3</v>
      </c>
      <c r="V69" s="15" t="s">
        <v>196</v>
      </c>
      <c r="W69" s="30">
        <f t="shared" si="3"/>
        <v>0</v>
      </c>
      <c r="X69" s="30">
        <f t="shared" si="4"/>
        <v>0</v>
      </c>
      <c r="Y69" s="30">
        <f t="shared" si="5"/>
        <v>0</v>
      </c>
      <c r="Z69" s="30">
        <f t="shared" si="6"/>
        <v>0</v>
      </c>
      <c r="AA69" s="30">
        <f t="shared" si="7"/>
        <v>0</v>
      </c>
      <c r="AB69" s="30">
        <f t="shared" si="8"/>
        <v>0</v>
      </c>
    </row>
    <row r="70" spans="1:28" s="35" customFormat="1" ht="22.5" customHeight="1" x14ac:dyDescent="0.25">
      <c r="A70" s="28" t="s">
        <v>51</v>
      </c>
      <c r="B70" s="93" t="s">
        <v>197</v>
      </c>
      <c r="C70" s="88">
        <f t="shared" si="9"/>
        <v>576259890</v>
      </c>
      <c r="D70" s="94">
        <f>SUM(D71:D77)</f>
        <v>434283473</v>
      </c>
      <c r="E70" s="94">
        <f>SUM(E71:E77)</f>
        <v>141976417</v>
      </c>
      <c r="F70" s="94">
        <f>SUM(F71:F77)</f>
        <v>47644859</v>
      </c>
      <c r="G70" s="94">
        <f>SUM(G71:G77)</f>
        <v>0</v>
      </c>
      <c r="H70" s="88">
        <f t="shared" si="15"/>
        <v>528615031</v>
      </c>
      <c r="I70" s="88">
        <f t="shared" si="16"/>
        <v>154726795</v>
      </c>
      <c r="J70" s="88">
        <f t="shared" si="17"/>
        <v>59439011</v>
      </c>
      <c r="K70" s="94">
        <f>SUM(K71:K77)</f>
        <v>57132036</v>
      </c>
      <c r="L70" s="94">
        <f>SUM(L71:L77)</f>
        <v>2306975</v>
      </c>
      <c r="M70" s="94">
        <f>SUM(M71:M77)</f>
        <v>0</v>
      </c>
      <c r="N70" s="94">
        <f>SUM(N71:N77)</f>
        <v>94731584</v>
      </c>
      <c r="O70" s="94">
        <f>SUM(O71:O77)</f>
        <v>556200</v>
      </c>
      <c r="P70" s="88">
        <f t="shared" si="13"/>
        <v>356877510</v>
      </c>
      <c r="Q70" s="94">
        <f>SUM(Q71:Q77)</f>
        <v>16975675</v>
      </c>
      <c r="R70" s="94">
        <f>SUM(R71:R77)</f>
        <v>0</v>
      </c>
      <c r="S70" s="94">
        <f>SUM(S71:S77)</f>
        <v>35051</v>
      </c>
      <c r="T70" s="91">
        <f t="shared" si="14"/>
        <v>469176020</v>
      </c>
      <c r="U70" s="95">
        <f t="shared" si="2"/>
        <v>0.38415460618828173</v>
      </c>
      <c r="W70" s="36">
        <f t="shared" si="3"/>
        <v>0</v>
      </c>
      <c r="X70" s="36">
        <f t="shared" si="4"/>
        <v>0</v>
      </c>
      <c r="Y70" s="36">
        <f t="shared" si="5"/>
        <v>0</v>
      </c>
      <c r="Z70" s="36">
        <f t="shared" si="6"/>
        <v>0</v>
      </c>
      <c r="AA70" s="36">
        <f t="shared" si="7"/>
        <v>0</v>
      </c>
      <c r="AB70" s="36">
        <f t="shared" si="8"/>
        <v>0</v>
      </c>
    </row>
    <row r="71" spans="1:28" s="15" customFormat="1" ht="22.5" customHeight="1" x14ac:dyDescent="0.25">
      <c r="A71" s="37" t="s">
        <v>45</v>
      </c>
      <c r="B71" s="38" t="s">
        <v>198</v>
      </c>
      <c r="C71" s="88">
        <f t="shared" si="9"/>
        <v>27340630</v>
      </c>
      <c r="D71" s="42">
        <v>19217617</v>
      </c>
      <c r="E71" s="37">
        <v>8123013</v>
      </c>
      <c r="F71" s="37">
        <v>7670</v>
      </c>
      <c r="G71" s="37">
        <v>0</v>
      </c>
      <c r="H71" s="88">
        <f t="shared" si="15"/>
        <v>27332960</v>
      </c>
      <c r="I71" s="88">
        <f t="shared" si="16"/>
        <v>12392680</v>
      </c>
      <c r="J71" s="88">
        <f t="shared" si="17"/>
        <v>9360974</v>
      </c>
      <c r="K71" s="37">
        <v>8830973</v>
      </c>
      <c r="L71" s="37">
        <v>530001</v>
      </c>
      <c r="M71" s="37">
        <v>0</v>
      </c>
      <c r="N71" s="37">
        <v>2831706</v>
      </c>
      <c r="O71" s="37">
        <v>200000</v>
      </c>
      <c r="P71" s="88">
        <f t="shared" si="13"/>
        <v>14939279</v>
      </c>
      <c r="Q71" s="37">
        <v>1001</v>
      </c>
      <c r="R71" s="37">
        <v>0</v>
      </c>
      <c r="S71" s="37">
        <v>0</v>
      </c>
      <c r="T71" s="91">
        <f t="shared" si="14"/>
        <v>17971986</v>
      </c>
      <c r="U71" s="92">
        <f t="shared" si="2"/>
        <v>0.75536316599799236</v>
      </c>
      <c r="V71" s="15" t="s">
        <v>199</v>
      </c>
      <c r="W71" s="30">
        <f t="shared" si="3"/>
        <v>0</v>
      </c>
      <c r="X71" s="30">
        <f t="shared" si="4"/>
        <v>0</v>
      </c>
      <c r="Y71" s="30">
        <f t="shared" si="5"/>
        <v>0</v>
      </c>
      <c r="Z71" s="30">
        <f t="shared" si="6"/>
        <v>0</v>
      </c>
      <c r="AA71" s="30">
        <f t="shared" si="7"/>
        <v>0</v>
      </c>
      <c r="AB71" s="30">
        <f t="shared" si="8"/>
        <v>0</v>
      </c>
    </row>
    <row r="72" spans="1:28" s="15" customFormat="1" ht="22.5" customHeight="1" x14ac:dyDescent="0.25">
      <c r="A72" s="37" t="s">
        <v>46</v>
      </c>
      <c r="B72" s="38" t="s">
        <v>200</v>
      </c>
      <c r="C72" s="88">
        <f t="shared" si="9"/>
        <v>92776172</v>
      </c>
      <c r="D72" s="42">
        <v>58335305</v>
      </c>
      <c r="E72" s="37">
        <v>34440867</v>
      </c>
      <c r="F72" s="37">
        <v>30444290</v>
      </c>
      <c r="G72" s="37">
        <v>0</v>
      </c>
      <c r="H72" s="88">
        <f t="shared" si="15"/>
        <v>62331882</v>
      </c>
      <c r="I72" s="88">
        <f t="shared" si="16"/>
        <v>18910173</v>
      </c>
      <c r="J72" s="88">
        <f t="shared" si="17"/>
        <v>6444684</v>
      </c>
      <c r="K72" s="37">
        <v>5828224</v>
      </c>
      <c r="L72" s="37">
        <v>616460</v>
      </c>
      <c r="M72" s="37">
        <v>0</v>
      </c>
      <c r="N72" s="37">
        <v>12465489</v>
      </c>
      <c r="O72" s="37">
        <v>0</v>
      </c>
      <c r="P72" s="88">
        <f t="shared" si="13"/>
        <v>26448036</v>
      </c>
      <c r="Q72" s="37">
        <v>16973673</v>
      </c>
      <c r="R72" s="37">
        <v>0</v>
      </c>
      <c r="S72" s="37">
        <v>0</v>
      </c>
      <c r="T72" s="91">
        <f t="shared" si="14"/>
        <v>55887198</v>
      </c>
      <c r="U72" s="92">
        <f t="shared" si="2"/>
        <v>0.34080513171402504</v>
      </c>
      <c r="V72" s="15" t="s">
        <v>201</v>
      </c>
      <c r="W72" s="30">
        <f t="shared" si="3"/>
        <v>0</v>
      </c>
      <c r="X72" s="30">
        <f t="shared" si="4"/>
        <v>0</v>
      </c>
      <c r="Y72" s="30">
        <f t="shared" si="5"/>
        <v>0</v>
      </c>
      <c r="Z72" s="30">
        <f t="shared" si="6"/>
        <v>0</v>
      </c>
      <c r="AA72" s="30">
        <f t="shared" si="7"/>
        <v>0</v>
      </c>
      <c r="AB72" s="30">
        <f t="shared" si="8"/>
        <v>0</v>
      </c>
    </row>
    <row r="73" spans="1:28" s="15" customFormat="1" ht="22.5" customHeight="1" x14ac:dyDescent="0.25">
      <c r="A73" s="37" t="s">
        <v>47</v>
      </c>
      <c r="B73" s="38" t="s">
        <v>202</v>
      </c>
      <c r="C73" s="88">
        <f t="shared" si="9"/>
        <v>70399978</v>
      </c>
      <c r="D73" s="42">
        <v>40699417</v>
      </c>
      <c r="E73" s="37">
        <v>29700561</v>
      </c>
      <c r="F73" s="37">
        <v>17191529</v>
      </c>
      <c r="G73" s="37">
        <v>0</v>
      </c>
      <c r="H73" s="88">
        <f t="shared" si="15"/>
        <v>53208449</v>
      </c>
      <c r="I73" s="88">
        <f t="shared" si="16"/>
        <v>44160663</v>
      </c>
      <c r="J73" s="88">
        <f t="shared" si="17"/>
        <v>3107875</v>
      </c>
      <c r="K73" s="37">
        <v>2807118</v>
      </c>
      <c r="L73" s="37">
        <v>300757</v>
      </c>
      <c r="M73" s="37">
        <v>0</v>
      </c>
      <c r="N73" s="37">
        <v>41052788</v>
      </c>
      <c r="O73" s="37">
        <v>0</v>
      </c>
      <c r="P73" s="88">
        <f t="shared" si="13"/>
        <v>9046784</v>
      </c>
      <c r="Q73" s="37">
        <v>1001</v>
      </c>
      <c r="R73" s="37">
        <v>0</v>
      </c>
      <c r="S73" s="37">
        <v>1</v>
      </c>
      <c r="T73" s="91">
        <f t="shared" si="14"/>
        <v>50100574</v>
      </c>
      <c r="U73" s="92">
        <f t="shared" si="2"/>
        <v>7.0376547562250147E-2</v>
      </c>
      <c r="V73" s="15" t="s">
        <v>203</v>
      </c>
      <c r="W73" s="30">
        <f t="shared" si="3"/>
        <v>0</v>
      </c>
      <c r="X73" s="30">
        <f t="shared" si="4"/>
        <v>0</v>
      </c>
      <c r="Y73" s="30">
        <f t="shared" si="5"/>
        <v>0</v>
      </c>
      <c r="Z73" s="30">
        <f t="shared" si="6"/>
        <v>0</v>
      </c>
      <c r="AA73" s="30">
        <f t="shared" si="7"/>
        <v>0</v>
      </c>
      <c r="AB73" s="30">
        <f t="shared" si="8"/>
        <v>0</v>
      </c>
    </row>
    <row r="74" spans="1:28" s="15" customFormat="1" ht="22.5" customHeight="1" x14ac:dyDescent="0.25">
      <c r="A74" s="37" t="s">
        <v>48</v>
      </c>
      <c r="B74" s="38" t="s">
        <v>204</v>
      </c>
      <c r="C74" s="88">
        <f t="shared" si="9"/>
        <v>19805442</v>
      </c>
      <c r="D74" s="42">
        <v>17585180</v>
      </c>
      <c r="E74" s="37">
        <v>2220262</v>
      </c>
      <c r="F74" s="37">
        <v>0</v>
      </c>
      <c r="G74" s="37">
        <v>0</v>
      </c>
      <c r="H74" s="88">
        <f t="shared" si="15"/>
        <v>19805442</v>
      </c>
      <c r="I74" s="88">
        <f t="shared" si="16"/>
        <v>2694601</v>
      </c>
      <c r="J74" s="88">
        <f t="shared" si="17"/>
        <v>1019283</v>
      </c>
      <c r="K74" s="37">
        <v>1019283</v>
      </c>
      <c r="L74" s="37">
        <v>0</v>
      </c>
      <c r="M74" s="37">
        <v>0</v>
      </c>
      <c r="N74" s="37">
        <v>1675318</v>
      </c>
      <c r="O74" s="37">
        <v>0</v>
      </c>
      <c r="P74" s="88">
        <f t="shared" si="13"/>
        <v>17110841</v>
      </c>
      <c r="Q74" s="37">
        <v>0</v>
      </c>
      <c r="R74" s="37">
        <v>0</v>
      </c>
      <c r="S74" s="37">
        <v>0</v>
      </c>
      <c r="T74" s="91">
        <f t="shared" si="14"/>
        <v>18786159</v>
      </c>
      <c r="U74" s="92">
        <f t="shared" si="2"/>
        <v>0.3782686193614565</v>
      </c>
      <c r="V74" s="15" t="s">
        <v>205</v>
      </c>
      <c r="W74" s="30">
        <f t="shared" ref="W74:W102" si="29">C74-D74-E74</f>
        <v>0</v>
      </c>
      <c r="X74" s="30">
        <f t="shared" ref="X74:X102" si="30">C74-F74-G74-H74</f>
        <v>0</v>
      </c>
      <c r="Y74" s="30">
        <f t="shared" ref="Y74:Y102" si="31">H74-I74-P74-Q74-R74-S74</f>
        <v>0</v>
      </c>
      <c r="Z74" s="30">
        <f t="shared" ref="Z74:Z102" si="32">I74-J74-N74-O74</f>
        <v>0</v>
      </c>
      <c r="AA74" s="30">
        <f t="shared" ref="AA74:AA102" si="33">J74-K74-L74-M74</f>
        <v>0</v>
      </c>
      <c r="AB74" s="30">
        <f t="shared" ref="AB74:AB102" si="34">T74-SUM(N74:S74)</f>
        <v>0</v>
      </c>
    </row>
    <row r="75" spans="1:28" s="15" customFormat="1" ht="22.5" customHeight="1" x14ac:dyDescent="0.25">
      <c r="A75" s="37" t="s">
        <v>49</v>
      </c>
      <c r="B75" s="38" t="s">
        <v>206</v>
      </c>
      <c r="C75" s="88">
        <f t="shared" ref="C75:C102" si="35">D75+E75</f>
        <v>33141421</v>
      </c>
      <c r="D75" s="42">
        <v>20446376</v>
      </c>
      <c r="E75" s="37">
        <v>12695045</v>
      </c>
      <c r="F75" s="37">
        <v>0</v>
      </c>
      <c r="G75" s="37">
        <v>0</v>
      </c>
      <c r="H75" s="88">
        <f t="shared" si="15"/>
        <v>33141421</v>
      </c>
      <c r="I75" s="88">
        <f t="shared" si="16"/>
        <v>18631728</v>
      </c>
      <c r="J75" s="88">
        <f t="shared" si="17"/>
        <v>5272376</v>
      </c>
      <c r="K75" s="37">
        <v>5267176</v>
      </c>
      <c r="L75" s="37">
        <v>5200</v>
      </c>
      <c r="M75" s="37">
        <v>0</v>
      </c>
      <c r="N75" s="37">
        <v>13359352</v>
      </c>
      <c r="O75" s="37">
        <v>0</v>
      </c>
      <c r="P75" s="88">
        <f t="shared" ref="P75:P102" si="36">H75-I75-Q75-R75-S75</f>
        <v>14509693</v>
      </c>
      <c r="Q75" s="37">
        <v>0</v>
      </c>
      <c r="R75" s="37">
        <v>0</v>
      </c>
      <c r="S75" s="37">
        <v>0</v>
      </c>
      <c r="T75" s="91">
        <f t="shared" ref="T75:T102" si="37">SUM(N75:S75)</f>
        <v>27869045</v>
      </c>
      <c r="U75" s="92">
        <f t="shared" si="2"/>
        <v>0.28297836894141004</v>
      </c>
      <c r="V75" s="15" t="s">
        <v>207</v>
      </c>
      <c r="W75" s="30">
        <f t="shared" si="29"/>
        <v>0</v>
      </c>
      <c r="X75" s="30">
        <f t="shared" si="30"/>
        <v>0</v>
      </c>
      <c r="Y75" s="30">
        <f t="shared" si="31"/>
        <v>0</v>
      </c>
      <c r="Z75" s="30">
        <f t="shared" si="32"/>
        <v>0</v>
      </c>
      <c r="AA75" s="30">
        <f t="shared" si="33"/>
        <v>0</v>
      </c>
      <c r="AB75" s="30">
        <f t="shared" si="34"/>
        <v>0</v>
      </c>
    </row>
    <row r="76" spans="1:28" s="15" customFormat="1" ht="22.5" customHeight="1" x14ac:dyDescent="0.25">
      <c r="A76" s="37" t="s">
        <v>50</v>
      </c>
      <c r="B76" s="38" t="s">
        <v>208</v>
      </c>
      <c r="C76" s="88">
        <f t="shared" si="35"/>
        <v>46326261</v>
      </c>
      <c r="D76" s="42">
        <v>5006804</v>
      </c>
      <c r="E76" s="37">
        <v>41319457</v>
      </c>
      <c r="F76" s="37">
        <v>0</v>
      </c>
      <c r="G76" s="37">
        <v>0</v>
      </c>
      <c r="H76" s="88">
        <f t="shared" si="15"/>
        <v>46326261</v>
      </c>
      <c r="I76" s="88">
        <f t="shared" si="16"/>
        <v>43015231</v>
      </c>
      <c r="J76" s="88">
        <f t="shared" si="17"/>
        <v>30538235</v>
      </c>
      <c r="K76" s="37">
        <v>30538235</v>
      </c>
      <c r="L76" s="37">
        <v>0</v>
      </c>
      <c r="M76" s="37">
        <v>0</v>
      </c>
      <c r="N76" s="37">
        <v>12476996</v>
      </c>
      <c r="O76" s="37">
        <v>0</v>
      </c>
      <c r="P76" s="88">
        <f t="shared" si="36"/>
        <v>3275980</v>
      </c>
      <c r="Q76" s="37">
        <v>0</v>
      </c>
      <c r="R76" s="37">
        <v>0</v>
      </c>
      <c r="S76" s="37">
        <v>35050</v>
      </c>
      <c r="T76" s="91">
        <f t="shared" si="37"/>
        <v>15788026</v>
      </c>
      <c r="U76" s="92">
        <f t="shared" si="2"/>
        <v>0.70994004426013657</v>
      </c>
      <c r="V76" s="15" t="s">
        <v>209</v>
      </c>
      <c r="W76" s="30">
        <f t="shared" si="29"/>
        <v>0</v>
      </c>
      <c r="X76" s="30">
        <f t="shared" si="30"/>
        <v>0</v>
      </c>
      <c r="Y76" s="30">
        <f t="shared" si="31"/>
        <v>0</v>
      </c>
      <c r="Z76" s="30">
        <f t="shared" si="32"/>
        <v>0</v>
      </c>
      <c r="AA76" s="30">
        <f t="shared" si="33"/>
        <v>0</v>
      </c>
      <c r="AB76" s="30">
        <f t="shared" si="34"/>
        <v>0</v>
      </c>
    </row>
    <row r="77" spans="1:28" s="15" customFormat="1" ht="22.5" customHeight="1" x14ac:dyDescent="0.25">
      <c r="A77" s="37" t="s">
        <v>51</v>
      </c>
      <c r="B77" s="38" t="s">
        <v>210</v>
      </c>
      <c r="C77" s="88">
        <f t="shared" si="35"/>
        <v>286469986</v>
      </c>
      <c r="D77" s="42">
        <v>272992774</v>
      </c>
      <c r="E77" s="37">
        <v>13477212</v>
      </c>
      <c r="F77" s="37">
        <v>1370</v>
      </c>
      <c r="G77" s="37">
        <v>0</v>
      </c>
      <c r="H77" s="88">
        <f t="shared" si="15"/>
        <v>286468616</v>
      </c>
      <c r="I77" s="88">
        <f t="shared" si="16"/>
        <v>14921719</v>
      </c>
      <c r="J77" s="88">
        <f t="shared" si="17"/>
        <v>3695584</v>
      </c>
      <c r="K77" s="37">
        <v>2841027</v>
      </c>
      <c r="L77" s="37">
        <v>854557</v>
      </c>
      <c r="M77" s="37">
        <v>0</v>
      </c>
      <c r="N77" s="37">
        <v>10869935</v>
      </c>
      <c r="O77" s="37">
        <v>356200</v>
      </c>
      <c r="P77" s="88">
        <f t="shared" si="36"/>
        <v>271546897</v>
      </c>
      <c r="Q77" s="37">
        <v>0</v>
      </c>
      <c r="R77" s="37">
        <v>0</v>
      </c>
      <c r="S77" s="37">
        <v>0</v>
      </c>
      <c r="T77" s="91">
        <f t="shared" si="37"/>
        <v>282773032</v>
      </c>
      <c r="U77" s="92">
        <f t="shared" si="2"/>
        <v>0.24766476302093612</v>
      </c>
      <c r="V77" s="15" t="s">
        <v>211</v>
      </c>
      <c r="W77" s="30">
        <f t="shared" si="29"/>
        <v>0</v>
      </c>
      <c r="X77" s="30">
        <f t="shared" si="30"/>
        <v>0</v>
      </c>
      <c r="Y77" s="30">
        <f t="shared" si="31"/>
        <v>0</v>
      </c>
      <c r="Z77" s="30">
        <f t="shared" si="32"/>
        <v>0</v>
      </c>
      <c r="AA77" s="30">
        <f t="shared" si="33"/>
        <v>0</v>
      </c>
      <c r="AB77" s="30">
        <f t="shared" si="34"/>
        <v>0</v>
      </c>
    </row>
    <row r="78" spans="1:28" s="35" customFormat="1" ht="22.5" customHeight="1" x14ac:dyDescent="0.25">
      <c r="A78" s="28" t="s">
        <v>52</v>
      </c>
      <c r="B78" s="93" t="s">
        <v>212</v>
      </c>
      <c r="C78" s="88">
        <f t="shared" si="35"/>
        <v>335201066</v>
      </c>
      <c r="D78" s="94">
        <f t="shared" ref="D78:S78" si="38">SUM(D79:D83)</f>
        <v>235216979</v>
      </c>
      <c r="E78" s="94">
        <f t="shared" si="38"/>
        <v>99984087</v>
      </c>
      <c r="F78" s="94">
        <f t="shared" si="38"/>
        <v>0</v>
      </c>
      <c r="G78" s="94">
        <f t="shared" si="38"/>
        <v>0</v>
      </c>
      <c r="H78" s="88">
        <f t="shared" si="15"/>
        <v>335201066</v>
      </c>
      <c r="I78" s="88">
        <f t="shared" si="16"/>
        <v>160442467</v>
      </c>
      <c r="J78" s="88">
        <f t="shared" si="17"/>
        <v>49104141</v>
      </c>
      <c r="K78" s="94">
        <f t="shared" si="38"/>
        <v>48869275</v>
      </c>
      <c r="L78" s="94">
        <f t="shared" si="38"/>
        <v>234866</v>
      </c>
      <c r="M78" s="94">
        <f t="shared" si="38"/>
        <v>0</v>
      </c>
      <c r="N78" s="94">
        <f t="shared" si="38"/>
        <v>111338326</v>
      </c>
      <c r="O78" s="94">
        <f t="shared" si="38"/>
        <v>0</v>
      </c>
      <c r="P78" s="88">
        <f t="shared" si="36"/>
        <v>163938873</v>
      </c>
      <c r="Q78" s="94">
        <f t="shared" si="38"/>
        <v>10819726</v>
      </c>
      <c r="R78" s="94">
        <f t="shared" si="38"/>
        <v>0</v>
      </c>
      <c r="S78" s="94">
        <f t="shared" si="38"/>
        <v>0</v>
      </c>
      <c r="T78" s="91">
        <f t="shared" si="37"/>
        <v>286096925</v>
      </c>
      <c r="U78" s="95">
        <f t="shared" si="2"/>
        <v>0.30605451236298931</v>
      </c>
      <c r="W78" s="36">
        <f t="shared" si="29"/>
        <v>0</v>
      </c>
      <c r="X78" s="36">
        <f t="shared" si="30"/>
        <v>0</v>
      </c>
      <c r="Y78" s="36">
        <f t="shared" si="31"/>
        <v>0</v>
      </c>
      <c r="Z78" s="36">
        <f t="shared" si="32"/>
        <v>0</v>
      </c>
      <c r="AA78" s="36">
        <f t="shared" si="33"/>
        <v>0</v>
      </c>
      <c r="AB78" s="36">
        <f t="shared" si="34"/>
        <v>0</v>
      </c>
    </row>
    <row r="79" spans="1:28" s="15" customFormat="1" ht="22.5" customHeight="1" x14ac:dyDescent="0.25">
      <c r="A79" s="37" t="s">
        <v>45</v>
      </c>
      <c r="B79" s="38" t="s">
        <v>213</v>
      </c>
      <c r="C79" s="88">
        <f t="shared" si="35"/>
        <v>197307056</v>
      </c>
      <c r="D79" s="26">
        <v>168973603</v>
      </c>
      <c r="E79" s="27">
        <v>28333453</v>
      </c>
      <c r="F79" s="27"/>
      <c r="G79" s="45">
        <v>0</v>
      </c>
      <c r="H79" s="88">
        <f t="shared" si="15"/>
        <v>197307056</v>
      </c>
      <c r="I79" s="88">
        <f t="shared" si="16"/>
        <v>48108327</v>
      </c>
      <c r="J79" s="88">
        <f t="shared" si="17"/>
        <v>20777566</v>
      </c>
      <c r="K79" s="27">
        <v>20777566</v>
      </c>
      <c r="L79" s="27"/>
      <c r="M79" s="27"/>
      <c r="N79" s="27">
        <v>27330761</v>
      </c>
      <c r="O79" s="27"/>
      <c r="P79" s="88">
        <f t="shared" si="36"/>
        <v>145367852</v>
      </c>
      <c r="Q79" s="27">
        <v>3830877</v>
      </c>
      <c r="R79" s="45">
        <v>0</v>
      </c>
      <c r="S79" s="45"/>
      <c r="T79" s="91">
        <f t="shared" si="37"/>
        <v>176529490</v>
      </c>
      <c r="U79" s="92">
        <f t="shared" si="2"/>
        <v>0.43189126073746026</v>
      </c>
      <c r="V79" s="15" t="s">
        <v>214</v>
      </c>
      <c r="W79" s="30">
        <f t="shared" si="29"/>
        <v>0</v>
      </c>
      <c r="X79" s="30">
        <f t="shared" si="30"/>
        <v>0</v>
      </c>
      <c r="Y79" s="30">
        <f t="shared" si="31"/>
        <v>0</v>
      </c>
      <c r="Z79" s="30">
        <f t="shared" si="32"/>
        <v>0</v>
      </c>
      <c r="AA79" s="30">
        <f t="shared" si="33"/>
        <v>0</v>
      </c>
      <c r="AB79" s="30">
        <f t="shared" si="34"/>
        <v>0</v>
      </c>
    </row>
    <row r="80" spans="1:28" s="15" customFormat="1" ht="22.5" customHeight="1" x14ac:dyDescent="0.25">
      <c r="A80" s="37" t="s">
        <v>46</v>
      </c>
      <c r="B80" s="38" t="s">
        <v>215</v>
      </c>
      <c r="C80" s="88">
        <f t="shared" si="35"/>
        <v>73498863</v>
      </c>
      <c r="D80" s="27">
        <v>30806420</v>
      </c>
      <c r="E80" s="27">
        <v>42692443</v>
      </c>
      <c r="F80" s="27"/>
      <c r="G80" s="45"/>
      <c r="H80" s="88">
        <f t="shared" si="15"/>
        <v>73498863</v>
      </c>
      <c r="I80" s="88">
        <f t="shared" si="16"/>
        <v>60688811</v>
      </c>
      <c r="J80" s="88">
        <f t="shared" si="17"/>
        <v>20259328</v>
      </c>
      <c r="K80" s="27">
        <v>20067328</v>
      </c>
      <c r="L80" s="27">
        <v>192000</v>
      </c>
      <c r="M80" s="27"/>
      <c r="N80" s="27">
        <v>40429483</v>
      </c>
      <c r="O80" s="27"/>
      <c r="P80" s="88">
        <f t="shared" si="36"/>
        <v>12810052</v>
      </c>
      <c r="Q80" s="27"/>
      <c r="R80" s="45"/>
      <c r="S80" s="45"/>
      <c r="T80" s="91">
        <f t="shared" si="37"/>
        <v>53239535</v>
      </c>
      <c r="U80" s="92">
        <f t="shared" si="2"/>
        <v>0.33382311609301424</v>
      </c>
      <c r="V80" s="15" t="s">
        <v>216</v>
      </c>
      <c r="W80" s="30">
        <f t="shared" si="29"/>
        <v>0</v>
      </c>
      <c r="X80" s="30">
        <f t="shared" si="30"/>
        <v>0</v>
      </c>
      <c r="Y80" s="30">
        <f t="shared" si="31"/>
        <v>0</v>
      </c>
      <c r="Z80" s="30">
        <f t="shared" si="32"/>
        <v>0</v>
      </c>
      <c r="AA80" s="30">
        <f t="shared" si="33"/>
        <v>0</v>
      </c>
      <c r="AB80" s="30">
        <f t="shared" si="34"/>
        <v>0</v>
      </c>
    </row>
    <row r="81" spans="1:28" s="15" customFormat="1" ht="22.5" customHeight="1" x14ac:dyDescent="0.25">
      <c r="A81" s="37" t="s">
        <v>47</v>
      </c>
      <c r="B81" s="38" t="s">
        <v>217</v>
      </c>
      <c r="C81" s="88">
        <f t="shared" si="35"/>
        <v>14352818</v>
      </c>
      <c r="D81" s="27">
        <v>12399841</v>
      </c>
      <c r="E81" s="27">
        <v>1952977</v>
      </c>
      <c r="F81" s="27"/>
      <c r="G81" s="45"/>
      <c r="H81" s="88">
        <f t="shared" si="15"/>
        <v>14352818</v>
      </c>
      <c r="I81" s="88">
        <f t="shared" si="16"/>
        <v>12219142</v>
      </c>
      <c r="J81" s="88">
        <f t="shared" si="17"/>
        <v>7578181</v>
      </c>
      <c r="K81" s="27">
        <v>7578181</v>
      </c>
      <c r="L81" s="27"/>
      <c r="M81" s="27"/>
      <c r="N81" s="27">
        <v>4640961</v>
      </c>
      <c r="O81" s="27"/>
      <c r="P81" s="88">
        <f t="shared" si="36"/>
        <v>2133676</v>
      </c>
      <c r="Q81" s="27"/>
      <c r="R81" s="45"/>
      <c r="S81" s="45"/>
      <c r="T81" s="91">
        <f t="shared" si="37"/>
        <v>6774637</v>
      </c>
      <c r="U81" s="92">
        <f t="shared" si="2"/>
        <v>0.62018928988631117</v>
      </c>
      <c r="V81" s="15" t="s">
        <v>218</v>
      </c>
      <c r="W81" s="30">
        <f t="shared" si="29"/>
        <v>0</v>
      </c>
      <c r="X81" s="30">
        <f t="shared" si="30"/>
        <v>0</v>
      </c>
      <c r="Y81" s="30">
        <f t="shared" si="31"/>
        <v>0</v>
      </c>
      <c r="Z81" s="30">
        <f t="shared" si="32"/>
        <v>0</v>
      </c>
      <c r="AA81" s="30">
        <f t="shared" si="33"/>
        <v>0</v>
      </c>
      <c r="AB81" s="30">
        <f t="shared" si="34"/>
        <v>0</v>
      </c>
    </row>
    <row r="82" spans="1:28" s="15" customFormat="1" ht="22.5" customHeight="1" x14ac:dyDescent="0.25">
      <c r="A82" s="37" t="s">
        <v>48</v>
      </c>
      <c r="B82" s="38" t="s">
        <v>219</v>
      </c>
      <c r="C82" s="88">
        <f t="shared" si="35"/>
        <v>19719988</v>
      </c>
      <c r="D82" s="27">
        <v>7885373</v>
      </c>
      <c r="E82" s="27">
        <v>11834615</v>
      </c>
      <c r="F82" s="45"/>
      <c r="G82" s="45"/>
      <c r="H82" s="88">
        <f t="shared" si="15"/>
        <v>19719988</v>
      </c>
      <c r="I82" s="88">
        <f t="shared" si="16"/>
        <v>18964526</v>
      </c>
      <c r="J82" s="88">
        <f t="shared" si="17"/>
        <v>489066</v>
      </c>
      <c r="K82" s="27">
        <v>446200</v>
      </c>
      <c r="L82" s="27">
        <v>42866</v>
      </c>
      <c r="M82" s="45"/>
      <c r="N82" s="27">
        <v>18475460</v>
      </c>
      <c r="O82" s="27"/>
      <c r="P82" s="88">
        <f t="shared" si="36"/>
        <v>755462</v>
      </c>
      <c r="Q82" s="45"/>
      <c r="R82" s="45"/>
      <c r="S82" s="45"/>
      <c r="T82" s="91">
        <f t="shared" si="37"/>
        <v>19230922</v>
      </c>
      <c r="U82" s="92">
        <f t="shared" ref="U82:U83" si="39">J82/I82</f>
        <v>2.5788464209440299E-2</v>
      </c>
      <c r="V82" s="15" t="s">
        <v>220</v>
      </c>
      <c r="W82" s="30"/>
      <c r="X82" s="30"/>
      <c r="Y82" s="30"/>
      <c r="Z82" s="30"/>
      <c r="AA82" s="30"/>
      <c r="AB82" s="30"/>
    </row>
    <row r="83" spans="1:28" s="198" customFormat="1" ht="22.5" customHeight="1" x14ac:dyDescent="0.25">
      <c r="A83" s="37" t="s">
        <v>49</v>
      </c>
      <c r="B83" s="38" t="s">
        <v>319</v>
      </c>
      <c r="C83" s="88">
        <f t="shared" si="35"/>
        <v>30322341</v>
      </c>
      <c r="D83" s="27">
        <v>15151742</v>
      </c>
      <c r="E83" s="27">
        <v>15170599</v>
      </c>
      <c r="F83" s="45"/>
      <c r="G83" s="45"/>
      <c r="H83" s="88">
        <f t="shared" si="15"/>
        <v>30322341</v>
      </c>
      <c r="I83" s="88">
        <f t="shared" si="16"/>
        <v>20461661</v>
      </c>
      <c r="J83" s="88">
        <f t="shared" si="17"/>
        <v>0</v>
      </c>
      <c r="K83" s="45"/>
      <c r="L83" s="45"/>
      <c r="M83" s="45"/>
      <c r="N83" s="27">
        <v>20461661</v>
      </c>
      <c r="O83" s="27"/>
      <c r="P83" s="88">
        <f t="shared" si="36"/>
        <v>2871831</v>
      </c>
      <c r="Q83" s="89">
        <v>6988849</v>
      </c>
      <c r="R83" s="45"/>
      <c r="S83" s="45"/>
      <c r="T83" s="91">
        <f t="shared" si="37"/>
        <v>30322341</v>
      </c>
      <c r="U83" s="92">
        <f t="shared" si="39"/>
        <v>0</v>
      </c>
      <c r="V83" s="198" t="s">
        <v>320</v>
      </c>
      <c r="W83" s="199">
        <f t="shared" si="29"/>
        <v>0</v>
      </c>
      <c r="X83" s="199">
        <f t="shared" si="30"/>
        <v>0</v>
      </c>
      <c r="Y83" s="199">
        <f t="shared" si="31"/>
        <v>0</v>
      </c>
      <c r="Z83" s="199">
        <f t="shared" si="32"/>
        <v>0</v>
      </c>
      <c r="AA83" s="199">
        <f t="shared" si="33"/>
        <v>0</v>
      </c>
      <c r="AB83" s="199">
        <f t="shared" si="34"/>
        <v>0</v>
      </c>
    </row>
    <row r="84" spans="1:28" s="35" customFormat="1" ht="22.5" customHeight="1" x14ac:dyDescent="0.25">
      <c r="A84" s="28" t="s">
        <v>53</v>
      </c>
      <c r="B84" s="93" t="s">
        <v>221</v>
      </c>
      <c r="C84" s="88">
        <f t="shared" si="35"/>
        <v>492124627.00199997</v>
      </c>
      <c r="D84" s="94">
        <f t="shared" ref="D84:S84" si="40">SUM(D85:D90)</f>
        <v>257236740</v>
      </c>
      <c r="E84" s="94">
        <f t="shared" si="40"/>
        <v>234887887.002</v>
      </c>
      <c r="F84" s="94">
        <f t="shared" si="40"/>
        <v>13796233</v>
      </c>
      <c r="G84" s="94">
        <f t="shared" si="40"/>
        <v>200</v>
      </c>
      <c r="H84" s="88">
        <f t="shared" si="15"/>
        <v>478328194.00199997</v>
      </c>
      <c r="I84" s="88">
        <f t="shared" si="16"/>
        <v>289338399.00199997</v>
      </c>
      <c r="J84" s="88">
        <f t="shared" si="17"/>
        <v>171334599.002</v>
      </c>
      <c r="K84" s="94">
        <f t="shared" si="40"/>
        <v>168264129.002</v>
      </c>
      <c r="L84" s="94">
        <f t="shared" si="40"/>
        <v>3070470</v>
      </c>
      <c r="M84" s="94">
        <f t="shared" si="40"/>
        <v>0</v>
      </c>
      <c r="N84" s="94">
        <f t="shared" si="40"/>
        <v>117864393</v>
      </c>
      <c r="O84" s="94">
        <f t="shared" si="40"/>
        <v>139407</v>
      </c>
      <c r="P84" s="88">
        <f t="shared" si="36"/>
        <v>188629437</v>
      </c>
      <c r="Q84" s="94">
        <f t="shared" si="40"/>
        <v>360358</v>
      </c>
      <c r="R84" s="94">
        <f t="shared" si="40"/>
        <v>0</v>
      </c>
      <c r="S84" s="94">
        <f t="shared" si="40"/>
        <v>0</v>
      </c>
      <c r="T84" s="91">
        <f t="shared" si="37"/>
        <v>306993595</v>
      </c>
      <c r="U84" s="95">
        <f t="shared" si="2"/>
        <v>0.59215990547046504</v>
      </c>
      <c r="W84" s="36">
        <f t="shared" si="29"/>
        <v>0</v>
      </c>
      <c r="X84" s="36">
        <f t="shared" si="30"/>
        <v>0</v>
      </c>
      <c r="Y84" s="36">
        <f t="shared" si="31"/>
        <v>0</v>
      </c>
      <c r="Z84" s="36">
        <f t="shared" si="32"/>
        <v>-2.9802322387695313E-8</v>
      </c>
      <c r="AA84" s="36">
        <f t="shared" si="33"/>
        <v>0</v>
      </c>
      <c r="AB84" s="36">
        <f t="shared" si="34"/>
        <v>0</v>
      </c>
    </row>
    <row r="85" spans="1:28" s="15" customFormat="1" ht="22.5" customHeight="1" x14ac:dyDescent="0.25">
      <c r="A85" s="104">
        <v>1</v>
      </c>
      <c r="B85" s="203" t="s">
        <v>222</v>
      </c>
      <c r="C85" s="88">
        <f t="shared" si="35"/>
        <v>31732520</v>
      </c>
      <c r="D85" s="204">
        <v>9748358</v>
      </c>
      <c r="E85" s="204">
        <v>21984162</v>
      </c>
      <c r="F85" s="204">
        <v>13796233</v>
      </c>
      <c r="G85" s="204">
        <v>200</v>
      </c>
      <c r="H85" s="88">
        <f t="shared" si="15"/>
        <v>17936087</v>
      </c>
      <c r="I85" s="88">
        <f t="shared" si="16"/>
        <v>17052766</v>
      </c>
      <c r="J85" s="88">
        <f t="shared" si="17"/>
        <v>4303725</v>
      </c>
      <c r="K85" s="204">
        <v>4303725</v>
      </c>
      <c r="L85" s="204">
        <v>0</v>
      </c>
      <c r="M85" s="204">
        <v>0</v>
      </c>
      <c r="N85" s="204">
        <v>12749041</v>
      </c>
      <c r="O85" s="204">
        <v>0</v>
      </c>
      <c r="P85" s="88">
        <f t="shared" si="36"/>
        <v>883321</v>
      </c>
      <c r="Q85" s="204">
        <v>0</v>
      </c>
      <c r="R85" s="204">
        <v>0</v>
      </c>
      <c r="S85" s="204">
        <v>0</v>
      </c>
      <c r="T85" s="91">
        <f t="shared" si="37"/>
        <v>13632362</v>
      </c>
      <c r="U85" s="92">
        <f t="shared" si="2"/>
        <v>0.2523769457693843</v>
      </c>
      <c r="V85" s="15" t="s">
        <v>223</v>
      </c>
      <c r="W85" s="30">
        <f t="shared" si="29"/>
        <v>0</v>
      </c>
      <c r="X85" s="30">
        <f t="shared" si="30"/>
        <v>0</v>
      </c>
      <c r="Y85" s="30">
        <f t="shared" si="31"/>
        <v>0</v>
      </c>
      <c r="Z85" s="30">
        <f t="shared" si="32"/>
        <v>0</v>
      </c>
      <c r="AA85" s="30">
        <f t="shared" si="33"/>
        <v>0</v>
      </c>
      <c r="AB85" s="30">
        <f t="shared" si="34"/>
        <v>0</v>
      </c>
    </row>
    <row r="86" spans="1:28" s="15" customFormat="1" ht="22.5" customHeight="1" x14ac:dyDescent="0.25">
      <c r="A86" s="106">
        <v>2</v>
      </c>
      <c r="B86" s="203" t="s">
        <v>224</v>
      </c>
      <c r="C86" s="88">
        <f t="shared" si="35"/>
        <v>72394480</v>
      </c>
      <c r="D86" s="204">
        <v>13554085</v>
      </c>
      <c r="E86" s="204">
        <v>58840395</v>
      </c>
      <c r="F86" s="204">
        <v>0</v>
      </c>
      <c r="G86" s="204">
        <v>0</v>
      </c>
      <c r="H86" s="88">
        <f t="shared" si="15"/>
        <v>72394480</v>
      </c>
      <c r="I86" s="88">
        <f t="shared" si="16"/>
        <v>70071414</v>
      </c>
      <c r="J86" s="88">
        <f t="shared" si="17"/>
        <v>53018219</v>
      </c>
      <c r="K86" s="204">
        <v>52436719</v>
      </c>
      <c r="L86" s="204">
        <v>581500</v>
      </c>
      <c r="M86" s="204">
        <v>0</v>
      </c>
      <c r="N86" s="204">
        <v>16913788</v>
      </c>
      <c r="O86" s="204">
        <v>139407</v>
      </c>
      <c r="P86" s="88">
        <f t="shared" si="36"/>
        <v>2321262</v>
      </c>
      <c r="Q86" s="204">
        <v>1804</v>
      </c>
      <c r="R86" s="204">
        <v>0</v>
      </c>
      <c r="S86" s="204">
        <v>0</v>
      </c>
      <c r="T86" s="91">
        <f t="shared" si="37"/>
        <v>19376261</v>
      </c>
      <c r="U86" s="92">
        <f t="shared" si="2"/>
        <v>0.75663121340751027</v>
      </c>
      <c r="V86" s="15" t="s">
        <v>225</v>
      </c>
      <c r="W86" s="30">
        <f t="shared" si="29"/>
        <v>0</v>
      </c>
      <c r="X86" s="30">
        <f t="shared" si="30"/>
        <v>0</v>
      </c>
      <c r="Y86" s="30">
        <f t="shared" si="31"/>
        <v>0</v>
      </c>
      <c r="Z86" s="30">
        <f t="shared" si="32"/>
        <v>0</v>
      </c>
      <c r="AA86" s="30">
        <f t="shared" si="33"/>
        <v>0</v>
      </c>
      <c r="AB86" s="30">
        <f t="shared" si="34"/>
        <v>0</v>
      </c>
    </row>
    <row r="87" spans="1:28" s="15" customFormat="1" ht="22.5" customHeight="1" x14ac:dyDescent="0.25">
      <c r="A87" s="104">
        <v>3</v>
      </c>
      <c r="B87" s="203" t="s">
        <v>226</v>
      </c>
      <c r="C87" s="88">
        <f t="shared" si="35"/>
        <v>260267600</v>
      </c>
      <c r="D87" s="204">
        <v>196481580</v>
      </c>
      <c r="E87" s="204">
        <v>63786020</v>
      </c>
      <c r="F87" s="204">
        <v>0</v>
      </c>
      <c r="G87" s="204">
        <v>0</v>
      </c>
      <c r="H87" s="88">
        <f t="shared" si="15"/>
        <v>260267600</v>
      </c>
      <c r="I87" s="88">
        <f t="shared" si="16"/>
        <v>82740122</v>
      </c>
      <c r="J87" s="88">
        <f t="shared" si="17"/>
        <v>61521046</v>
      </c>
      <c r="K87" s="204">
        <v>61492971</v>
      </c>
      <c r="L87" s="204">
        <v>28075</v>
      </c>
      <c r="M87" s="204">
        <v>0</v>
      </c>
      <c r="N87" s="204">
        <v>21219076</v>
      </c>
      <c r="O87" s="204">
        <v>0</v>
      </c>
      <c r="P87" s="88">
        <f t="shared" si="36"/>
        <v>177527478</v>
      </c>
      <c r="Q87" s="204">
        <v>0</v>
      </c>
      <c r="R87" s="204">
        <v>0</v>
      </c>
      <c r="S87" s="204">
        <v>0</v>
      </c>
      <c r="T87" s="91">
        <f t="shared" si="37"/>
        <v>198746554</v>
      </c>
      <c r="U87" s="92">
        <f t="shared" si="2"/>
        <v>0.74354550746251014</v>
      </c>
      <c r="V87" s="15" t="s">
        <v>227</v>
      </c>
      <c r="W87" s="30">
        <f t="shared" si="29"/>
        <v>0</v>
      </c>
      <c r="X87" s="30">
        <f t="shared" si="30"/>
        <v>0</v>
      </c>
      <c r="Y87" s="30">
        <f t="shared" si="31"/>
        <v>0</v>
      </c>
      <c r="Z87" s="30">
        <f t="shared" si="32"/>
        <v>0</v>
      </c>
      <c r="AA87" s="30">
        <f t="shared" si="33"/>
        <v>0</v>
      </c>
      <c r="AB87" s="30">
        <f t="shared" si="34"/>
        <v>0</v>
      </c>
    </row>
    <row r="88" spans="1:28" s="15" customFormat="1" ht="22.5" customHeight="1" x14ac:dyDescent="0.25">
      <c r="A88" s="106">
        <v>4</v>
      </c>
      <c r="B88" s="203" t="s">
        <v>228</v>
      </c>
      <c r="C88" s="88">
        <f t="shared" si="35"/>
        <v>79921011</v>
      </c>
      <c r="D88" s="204">
        <v>7804073</v>
      </c>
      <c r="E88" s="204">
        <v>72116938</v>
      </c>
      <c r="F88" s="204">
        <v>0</v>
      </c>
      <c r="G88" s="204">
        <v>0</v>
      </c>
      <c r="H88" s="88">
        <f t="shared" si="15"/>
        <v>79921011</v>
      </c>
      <c r="I88" s="88">
        <f t="shared" si="16"/>
        <v>77147559</v>
      </c>
      <c r="J88" s="88">
        <f t="shared" si="17"/>
        <v>24904845</v>
      </c>
      <c r="K88" s="204">
        <v>24904845</v>
      </c>
      <c r="L88" s="204">
        <v>0</v>
      </c>
      <c r="M88" s="204">
        <v>0</v>
      </c>
      <c r="N88" s="204">
        <v>52242714</v>
      </c>
      <c r="O88" s="204">
        <v>0</v>
      </c>
      <c r="P88" s="88">
        <f t="shared" si="36"/>
        <v>2414898</v>
      </c>
      <c r="Q88" s="204">
        <v>358554</v>
      </c>
      <c r="R88" s="204">
        <v>0</v>
      </c>
      <c r="S88" s="204">
        <v>0</v>
      </c>
      <c r="T88" s="91">
        <f t="shared" si="37"/>
        <v>55016166</v>
      </c>
      <c r="U88" s="92">
        <f t="shared" si="2"/>
        <v>0.32282090739902736</v>
      </c>
      <c r="V88" s="15" t="s">
        <v>229</v>
      </c>
      <c r="W88" s="30">
        <f t="shared" ref="W88:W89" si="41">C88-D88-E88</f>
        <v>0</v>
      </c>
      <c r="X88" s="30">
        <f t="shared" ref="X88:X89" si="42">C88-F88-G88-H88</f>
        <v>0</v>
      </c>
      <c r="Y88" s="30">
        <f t="shared" ref="Y88:Y89" si="43">H88-I88-P88-Q88-R88-S88</f>
        <v>0</v>
      </c>
      <c r="Z88" s="30">
        <f t="shared" ref="Z88:Z89" si="44">I88-J88-N88-O88</f>
        <v>0</v>
      </c>
      <c r="AA88" s="30">
        <f t="shared" ref="AA88:AA89" si="45">J88-K88-L88-M88</f>
        <v>0</v>
      </c>
      <c r="AB88" s="30">
        <f t="shared" ref="AB88:AB89" si="46">T88-SUM(N88:S88)</f>
        <v>0</v>
      </c>
    </row>
    <row r="89" spans="1:28" s="15" customFormat="1" ht="22.5" customHeight="1" x14ac:dyDescent="0.25">
      <c r="A89" s="104">
        <v>5</v>
      </c>
      <c r="B89" s="203" t="s">
        <v>84</v>
      </c>
      <c r="C89" s="88">
        <f t="shared" si="35"/>
        <v>29896305.002</v>
      </c>
      <c r="D89" s="204">
        <v>24102251</v>
      </c>
      <c r="E89" s="204">
        <v>5794054.0020000003</v>
      </c>
      <c r="F89" s="204">
        <v>0</v>
      </c>
      <c r="G89" s="204">
        <v>0</v>
      </c>
      <c r="H89" s="88">
        <f t="shared" si="15"/>
        <v>29896305.002</v>
      </c>
      <c r="I89" s="88">
        <f t="shared" si="16"/>
        <v>27169582.002</v>
      </c>
      <c r="J89" s="88">
        <f t="shared" si="17"/>
        <v>16926773.002</v>
      </c>
      <c r="K89" s="204">
        <v>14465878.002</v>
      </c>
      <c r="L89" s="204">
        <v>2460895</v>
      </c>
      <c r="M89" s="204">
        <v>0</v>
      </c>
      <c r="N89" s="204">
        <v>10242809</v>
      </c>
      <c r="O89" s="204">
        <v>0</v>
      </c>
      <c r="P89" s="88">
        <f t="shared" si="36"/>
        <v>2726723</v>
      </c>
      <c r="Q89" s="204">
        <v>0</v>
      </c>
      <c r="R89" s="204">
        <v>0</v>
      </c>
      <c r="S89" s="204">
        <v>0</v>
      </c>
      <c r="T89" s="91">
        <f t="shared" si="37"/>
        <v>12969532</v>
      </c>
      <c r="U89" s="92">
        <f t="shared" si="2"/>
        <v>0.62300454238692338</v>
      </c>
      <c r="V89" s="15" t="s">
        <v>85</v>
      </c>
      <c r="W89" s="30">
        <f t="shared" si="41"/>
        <v>0</v>
      </c>
      <c r="X89" s="30">
        <f t="shared" si="42"/>
        <v>0</v>
      </c>
      <c r="Y89" s="30">
        <f t="shared" si="43"/>
        <v>0</v>
      </c>
      <c r="Z89" s="30">
        <f t="shared" si="44"/>
        <v>0</v>
      </c>
      <c r="AA89" s="30">
        <f t="shared" si="45"/>
        <v>0</v>
      </c>
      <c r="AB89" s="30">
        <f t="shared" si="46"/>
        <v>0</v>
      </c>
    </row>
    <row r="90" spans="1:28" s="15" customFormat="1" ht="22.5" customHeight="1" x14ac:dyDescent="0.25">
      <c r="A90" s="106">
        <v>6</v>
      </c>
      <c r="B90" s="197" t="s">
        <v>230</v>
      </c>
      <c r="C90" s="88">
        <f t="shared" si="35"/>
        <v>17912711</v>
      </c>
      <c r="D90" s="204">
        <v>5546393</v>
      </c>
      <c r="E90" s="204">
        <v>12366318</v>
      </c>
      <c r="F90" s="204">
        <v>0</v>
      </c>
      <c r="G90" s="204">
        <v>0</v>
      </c>
      <c r="H90" s="88">
        <f t="shared" si="15"/>
        <v>17912711</v>
      </c>
      <c r="I90" s="88">
        <f t="shared" si="16"/>
        <v>15156956</v>
      </c>
      <c r="J90" s="88">
        <f t="shared" si="17"/>
        <v>10659991</v>
      </c>
      <c r="K90" s="204">
        <v>10659991</v>
      </c>
      <c r="L90" s="204">
        <v>0</v>
      </c>
      <c r="M90" s="204">
        <v>0</v>
      </c>
      <c r="N90" s="204">
        <v>4496965</v>
      </c>
      <c r="O90" s="204">
        <v>0</v>
      </c>
      <c r="P90" s="88">
        <f t="shared" si="36"/>
        <v>2755755</v>
      </c>
      <c r="Q90" s="204">
        <v>0</v>
      </c>
      <c r="R90" s="204">
        <v>0</v>
      </c>
      <c r="S90" s="204">
        <v>0</v>
      </c>
      <c r="T90" s="91">
        <f t="shared" si="37"/>
        <v>7252720</v>
      </c>
      <c r="U90" s="92">
        <f t="shared" si="2"/>
        <v>0.70330685132291737</v>
      </c>
      <c r="V90" s="15" t="s">
        <v>231</v>
      </c>
      <c r="W90" s="30">
        <f t="shared" si="29"/>
        <v>0</v>
      </c>
      <c r="X90" s="30">
        <f t="shared" si="30"/>
        <v>0</v>
      </c>
      <c r="Y90" s="30">
        <f t="shared" si="31"/>
        <v>0</v>
      </c>
      <c r="Z90" s="30">
        <f t="shared" si="32"/>
        <v>0</v>
      </c>
      <c r="AA90" s="30">
        <f t="shared" si="33"/>
        <v>0</v>
      </c>
      <c r="AB90" s="30">
        <f t="shared" si="34"/>
        <v>0</v>
      </c>
    </row>
    <row r="91" spans="1:28" s="35" customFormat="1" ht="22.5" customHeight="1" x14ac:dyDescent="0.25">
      <c r="A91" s="28" t="s">
        <v>54</v>
      </c>
      <c r="B91" s="93" t="s">
        <v>232</v>
      </c>
      <c r="C91" s="88">
        <f t="shared" si="35"/>
        <v>475556973</v>
      </c>
      <c r="D91" s="94">
        <f t="shared" ref="D91:S91" si="47">SUM(D92:D96)</f>
        <v>392920651</v>
      </c>
      <c r="E91" s="94">
        <f t="shared" si="47"/>
        <v>82636322</v>
      </c>
      <c r="F91" s="94">
        <f t="shared" si="47"/>
        <v>2826800</v>
      </c>
      <c r="G91" s="94">
        <f t="shared" si="47"/>
        <v>1</v>
      </c>
      <c r="H91" s="88">
        <f t="shared" si="15"/>
        <v>472730172</v>
      </c>
      <c r="I91" s="88">
        <f t="shared" si="16"/>
        <v>212298621</v>
      </c>
      <c r="J91" s="88">
        <f t="shared" si="17"/>
        <v>59896125</v>
      </c>
      <c r="K91" s="94">
        <f t="shared" si="47"/>
        <v>50005899</v>
      </c>
      <c r="L91" s="94">
        <f t="shared" si="47"/>
        <v>9890226</v>
      </c>
      <c r="M91" s="94">
        <f t="shared" si="47"/>
        <v>0</v>
      </c>
      <c r="N91" s="94">
        <f t="shared" si="47"/>
        <v>152402496</v>
      </c>
      <c r="O91" s="94">
        <f t="shared" si="47"/>
        <v>0</v>
      </c>
      <c r="P91" s="88">
        <f t="shared" si="36"/>
        <v>252942101</v>
      </c>
      <c r="Q91" s="94">
        <f t="shared" si="47"/>
        <v>7486250</v>
      </c>
      <c r="R91" s="94">
        <f t="shared" si="47"/>
        <v>3200</v>
      </c>
      <c r="S91" s="94">
        <f t="shared" si="47"/>
        <v>0</v>
      </c>
      <c r="T91" s="91">
        <f t="shared" si="37"/>
        <v>412834047</v>
      </c>
      <c r="U91" s="95">
        <f t="shared" si="2"/>
        <v>0.28213148402881055</v>
      </c>
      <c r="W91" s="36">
        <f t="shared" si="29"/>
        <v>0</v>
      </c>
      <c r="X91" s="36">
        <f t="shared" si="30"/>
        <v>0</v>
      </c>
      <c r="Y91" s="36">
        <f t="shared" si="31"/>
        <v>0</v>
      </c>
      <c r="Z91" s="36">
        <f t="shared" si="32"/>
        <v>0</v>
      </c>
      <c r="AA91" s="36">
        <f t="shared" si="33"/>
        <v>0</v>
      </c>
      <c r="AB91" s="36">
        <f t="shared" si="34"/>
        <v>0</v>
      </c>
    </row>
    <row r="92" spans="1:28" s="15" customFormat="1" ht="22.5" customHeight="1" x14ac:dyDescent="0.25">
      <c r="A92" s="37" t="s">
        <v>233</v>
      </c>
      <c r="B92" s="38" t="s">
        <v>234</v>
      </c>
      <c r="C92" s="88">
        <f t="shared" si="35"/>
        <v>14892571</v>
      </c>
      <c r="D92" s="27">
        <v>6904327</v>
      </c>
      <c r="E92" s="27">
        <v>7988244</v>
      </c>
      <c r="F92" s="27"/>
      <c r="G92" s="27"/>
      <c r="H92" s="88">
        <f t="shared" si="15"/>
        <v>14892571</v>
      </c>
      <c r="I92" s="88">
        <f t="shared" si="16"/>
        <v>14502327</v>
      </c>
      <c r="J92" s="88">
        <f t="shared" si="17"/>
        <v>8863112</v>
      </c>
      <c r="K92" s="27">
        <v>4795883</v>
      </c>
      <c r="L92" s="27">
        <v>4067229</v>
      </c>
      <c r="M92" s="27"/>
      <c r="N92" s="27">
        <v>5639215</v>
      </c>
      <c r="O92" s="27"/>
      <c r="P92" s="88">
        <f t="shared" si="36"/>
        <v>390244</v>
      </c>
      <c r="Q92" s="27">
        <v>0</v>
      </c>
      <c r="R92" s="27"/>
      <c r="S92" s="27"/>
      <c r="T92" s="91">
        <f t="shared" si="37"/>
        <v>6029459</v>
      </c>
      <c r="U92" s="92">
        <f t="shared" si="2"/>
        <v>0.61115102424597101</v>
      </c>
      <c r="V92" s="15" t="s">
        <v>235</v>
      </c>
      <c r="W92" s="30">
        <f t="shared" si="29"/>
        <v>0</v>
      </c>
      <c r="X92" s="30">
        <f t="shared" si="30"/>
        <v>0</v>
      </c>
      <c r="Y92" s="30">
        <f t="shared" si="31"/>
        <v>0</v>
      </c>
      <c r="Z92" s="30">
        <f t="shared" si="32"/>
        <v>0</v>
      </c>
      <c r="AA92" s="30">
        <f t="shared" si="33"/>
        <v>0</v>
      </c>
      <c r="AB92" s="30">
        <f t="shared" si="34"/>
        <v>0</v>
      </c>
    </row>
    <row r="93" spans="1:28" s="15" customFormat="1" ht="22.5" customHeight="1" x14ac:dyDescent="0.25">
      <c r="A93" s="37" t="s">
        <v>236</v>
      </c>
      <c r="B93" s="38" t="s">
        <v>237</v>
      </c>
      <c r="C93" s="88">
        <f t="shared" si="35"/>
        <v>81818553</v>
      </c>
      <c r="D93" s="27">
        <v>60703365</v>
      </c>
      <c r="E93" s="27">
        <v>21115188</v>
      </c>
      <c r="F93" s="27">
        <v>0</v>
      </c>
      <c r="G93" s="27"/>
      <c r="H93" s="88">
        <f t="shared" ref="H93:H102" si="48">C93-F93-G93</f>
        <v>81818553</v>
      </c>
      <c r="I93" s="88">
        <f t="shared" ref="I93:I102" si="49">J93+N93+O93</f>
        <v>52982317</v>
      </c>
      <c r="J93" s="88">
        <f t="shared" ref="J93:J102" si="50">K93+L93+M93</f>
        <v>13241848</v>
      </c>
      <c r="K93" s="27">
        <v>8424461</v>
      </c>
      <c r="L93" s="27">
        <v>4817387</v>
      </c>
      <c r="M93" s="27"/>
      <c r="N93" s="27">
        <v>39740469</v>
      </c>
      <c r="O93" s="27"/>
      <c r="P93" s="88">
        <f t="shared" si="36"/>
        <v>28836236</v>
      </c>
      <c r="Q93" s="27"/>
      <c r="R93" s="27"/>
      <c r="S93" s="27"/>
      <c r="T93" s="91">
        <f t="shared" si="37"/>
        <v>68576705</v>
      </c>
      <c r="U93" s="92">
        <f t="shared" si="2"/>
        <v>0.24992957556008735</v>
      </c>
      <c r="V93" s="15" t="s">
        <v>238</v>
      </c>
      <c r="W93" s="30">
        <f t="shared" si="29"/>
        <v>0</v>
      </c>
      <c r="X93" s="30">
        <f t="shared" si="30"/>
        <v>0</v>
      </c>
      <c r="Y93" s="30">
        <f t="shared" si="31"/>
        <v>0</v>
      </c>
      <c r="Z93" s="30">
        <f t="shared" si="32"/>
        <v>0</v>
      </c>
      <c r="AA93" s="30">
        <f t="shared" si="33"/>
        <v>0</v>
      </c>
      <c r="AB93" s="30">
        <f t="shared" si="34"/>
        <v>0</v>
      </c>
    </row>
    <row r="94" spans="1:28" s="15" customFormat="1" ht="22.5" customHeight="1" x14ac:dyDescent="0.25">
      <c r="A94" s="37" t="s">
        <v>239</v>
      </c>
      <c r="B94" s="38" t="s">
        <v>240</v>
      </c>
      <c r="C94" s="88">
        <f t="shared" si="35"/>
        <v>117901368</v>
      </c>
      <c r="D94" s="27">
        <v>106818453</v>
      </c>
      <c r="E94" s="27">
        <v>11082915</v>
      </c>
      <c r="F94" s="27"/>
      <c r="G94" s="27">
        <v>1</v>
      </c>
      <c r="H94" s="88">
        <f t="shared" si="48"/>
        <v>117901367</v>
      </c>
      <c r="I94" s="88">
        <f t="shared" si="49"/>
        <v>34286327</v>
      </c>
      <c r="J94" s="88">
        <f t="shared" si="50"/>
        <v>14351230</v>
      </c>
      <c r="K94" s="27">
        <v>13578050</v>
      </c>
      <c r="L94" s="27">
        <v>773180</v>
      </c>
      <c r="M94" s="27"/>
      <c r="N94" s="27">
        <v>19935097</v>
      </c>
      <c r="O94" s="27"/>
      <c r="P94" s="88">
        <f t="shared" si="36"/>
        <v>83615040</v>
      </c>
      <c r="Q94" s="27"/>
      <c r="R94" s="27"/>
      <c r="S94" s="27"/>
      <c r="T94" s="91">
        <f t="shared" si="37"/>
        <v>103550137</v>
      </c>
      <c r="U94" s="92">
        <f t="shared" si="2"/>
        <v>0.41857006147085979</v>
      </c>
      <c r="V94" s="15" t="s">
        <v>241</v>
      </c>
      <c r="W94" s="30">
        <f t="shared" si="29"/>
        <v>0</v>
      </c>
      <c r="X94" s="30">
        <f t="shared" si="30"/>
        <v>0</v>
      </c>
      <c r="Y94" s="30">
        <f t="shared" si="31"/>
        <v>0</v>
      </c>
      <c r="Z94" s="30">
        <f t="shared" si="32"/>
        <v>0</v>
      </c>
      <c r="AA94" s="30">
        <f t="shared" si="33"/>
        <v>0</v>
      </c>
      <c r="AB94" s="30">
        <f t="shared" si="34"/>
        <v>0</v>
      </c>
    </row>
    <row r="95" spans="1:28" s="15" customFormat="1" ht="22.5" customHeight="1" x14ac:dyDescent="0.25">
      <c r="A95" s="37" t="s">
        <v>242</v>
      </c>
      <c r="B95" s="38" t="s">
        <v>243</v>
      </c>
      <c r="C95" s="88">
        <f t="shared" si="35"/>
        <v>65944949</v>
      </c>
      <c r="D95" s="27">
        <v>37885700</v>
      </c>
      <c r="E95" s="27">
        <v>28059249</v>
      </c>
      <c r="F95" s="27"/>
      <c r="G95" s="27"/>
      <c r="H95" s="88">
        <f t="shared" si="48"/>
        <v>65944949</v>
      </c>
      <c r="I95" s="88">
        <f t="shared" si="49"/>
        <v>46842441</v>
      </c>
      <c r="J95" s="88">
        <f t="shared" si="50"/>
        <v>18487637</v>
      </c>
      <c r="K95" s="27">
        <v>18437637</v>
      </c>
      <c r="L95" s="27">
        <v>50000</v>
      </c>
      <c r="M95" s="27"/>
      <c r="N95" s="27">
        <v>28354804</v>
      </c>
      <c r="O95" s="27"/>
      <c r="P95" s="88">
        <f t="shared" si="36"/>
        <v>11616258</v>
      </c>
      <c r="Q95" s="27">
        <v>7486250</v>
      </c>
      <c r="R95" s="27"/>
      <c r="S95" s="27"/>
      <c r="T95" s="91">
        <f t="shared" si="37"/>
        <v>47457312</v>
      </c>
      <c r="U95" s="92">
        <f t="shared" si="2"/>
        <v>0.39467706219665194</v>
      </c>
      <c r="V95" s="15" t="s">
        <v>244</v>
      </c>
      <c r="W95" s="30">
        <f t="shared" si="29"/>
        <v>0</v>
      </c>
      <c r="X95" s="30">
        <f t="shared" si="30"/>
        <v>0</v>
      </c>
      <c r="Y95" s="30">
        <f t="shared" si="31"/>
        <v>0</v>
      </c>
      <c r="Z95" s="30">
        <f t="shared" si="32"/>
        <v>0</v>
      </c>
      <c r="AA95" s="30">
        <f t="shared" si="33"/>
        <v>0</v>
      </c>
      <c r="AB95" s="30">
        <f t="shared" si="34"/>
        <v>0</v>
      </c>
    </row>
    <row r="96" spans="1:28" s="15" customFormat="1" ht="22.5" customHeight="1" x14ac:dyDescent="0.25">
      <c r="A96" s="37" t="s">
        <v>245</v>
      </c>
      <c r="B96" s="38" t="s">
        <v>246</v>
      </c>
      <c r="C96" s="88">
        <f t="shared" si="35"/>
        <v>194999532</v>
      </c>
      <c r="D96" s="27">
        <v>180608806</v>
      </c>
      <c r="E96" s="27">
        <v>14390726</v>
      </c>
      <c r="F96" s="27">
        <v>2826800</v>
      </c>
      <c r="G96" s="27"/>
      <c r="H96" s="88">
        <f t="shared" si="48"/>
        <v>192172732</v>
      </c>
      <c r="I96" s="88">
        <f t="shared" si="49"/>
        <v>63685209</v>
      </c>
      <c r="J96" s="88">
        <f t="shared" si="50"/>
        <v>4952298</v>
      </c>
      <c r="K96" s="27">
        <v>4769868</v>
      </c>
      <c r="L96" s="27">
        <v>182430</v>
      </c>
      <c r="M96" s="27"/>
      <c r="N96" s="27">
        <v>58732911</v>
      </c>
      <c r="O96" s="27"/>
      <c r="P96" s="88">
        <f t="shared" si="36"/>
        <v>128484323</v>
      </c>
      <c r="Q96" s="27">
        <v>0</v>
      </c>
      <c r="R96" s="27">
        <v>3200</v>
      </c>
      <c r="S96" s="27">
        <v>0</v>
      </c>
      <c r="T96" s="91">
        <f t="shared" si="37"/>
        <v>187220434</v>
      </c>
      <c r="U96" s="92">
        <f t="shared" si="2"/>
        <v>7.7762137830151429E-2</v>
      </c>
      <c r="V96" s="15" t="s">
        <v>247</v>
      </c>
      <c r="W96" s="30">
        <f t="shared" si="29"/>
        <v>0</v>
      </c>
      <c r="X96" s="30">
        <f t="shared" si="30"/>
        <v>0</v>
      </c>
      <c r="Y96" s="30">
        <f t="shared" si="31"/>
        <v>0</v>
      </c>
      <c r="Z96" s="30">
        <f t="shared" si="32"/>
        <v>0</v>
      </c>
      <c r="AA96" s="30">
        <f t="shared" si="33"/>
        <v>0</v>
      </c>
      <c r="AB96" s="30">
        <f t="shared" si="34"/>
        <v>0</v>
      </c>
    </row>
    <row r="97" spans="1:28" s="35" customFormat="1" ht="22.5" customHeight="1" x14ac:dyDescent="0.25">
      <c r="A97" s="28" t="s">
        <v>55</v>
      </c>
      <c r="B97" s="93" t="s">
        <v>248</v>
      </c>
      <c r="C97" s="88">
        <f t="shared" si="35"/>
        <v>940251782</v>
      </c>
      <c r="D97" s="94">
        <f t="shared" ref="D97:S97" si="51">SUM(D98:D102)</f>
        <v>830315005</v>
      </c>
      <c r="E97" s="94">
        <f t="shared" si="51"/>
        <v>109936777</v>
      </c>
      <c r="F97" s="94">
        <f t="shared" si="51"/>
        <v>5829963</v>
      </c>
      <c r="G97" s="94">
        <f t="shared" si="51"/>
        <v>693400</v>
      </c>
      <c r="H97" s="88">
        <f t="shared" si="48"/>
        <v>933728419</v>
      </c>
      <c r="I97" s="88">
        <f t="shared" si="49"/>
        <v>268348117</v>
      </c>
      <c r="J97" s="88">
        <f t="shared" si="50"/>
        <v>52213537</v>
      </c>
      <c r="K97" s="94">
        <f t="shared" si="51"/>
        <v>49143803</v>
      </c>
      <c r="L97" s="94">
        <f t="shared" si="51"/>
        <v>3069734</v>
      </c>
      <c r="M97" s="94">
        <f t="shared" si="51"/>
        <v>0</v>
      </c>
      <c r="N97" s="94">
        <f t="shared" si="51"/>
        <v>216034973</v>
      </c>
      <c r="O97" s="94">
        <f t="shared" si="51"/>
        <v>99607</v>
      </c>
      <c r="P97" s="88">
        <f t="shared" si="36"/>
        <v>588723600</v>
      </c>
      <c r="Q97" s="94">
        <f t="shared" si="51"/>
        <v>14025952</v>
      </c>
      <c r="R97" s="94">
        <f t="shared" si="51"/>
        <v>62630750</v>
      </c>
      <c r="S97" s="94">
        <f t="shared" si="51"/>
        <v>0</v>
      </c>
      <c r="T97" s="91">
        <f t="shared" si="37"/>
        <v>881514882</v>
      </c>
      <c r="U97" s="95">
        <f t="shared" si="2"/>
        <v>0.19457389000422909</v>
      </c>
      <c r="W97" s="36">
        <f t="shared" si="29"/>
        <v>0</v>
      </c>
      <c r="X97" s="36">
        <f t="shared" si="30"/>
        <v>0</v>
      </c>
      <c r="Y97" s="36">
        <f t="shared" si="31"/>
        <v>0</v>
      </c>
      <c r="Z97" s="36">
        <f t="shared" si="32"/>
        <v>0</v>
      </c>
      <c r="AA97" s="36">
        <f t="shared" si="33"/>
        <v>0</v>
      </c>
      <c r="AB97" s="36">
        <f t="shared" si="34"/>
        <v>0</v>
      </c>
    </row>
    <row r="98" spans="1:28" s="15" customFormat="1" ht="22.5" customHeight="1" x14ac:dyDescent="0.25">
      <c r="A98" s="37" t="s">
        <v>45</v>
      </c>
      <c r="B98" s="38" t="s">
        <v>249</v>
      </c>
      <c r="C98" s="88">
        <f t="shared" si="35"/>
        <v>112424247</v>
      </c>
      <c r="D98" s="27">
        <v>86700249</v>
      </c>
      <c r="E98" s="45">
        <v>25723998</v>
      </c>
      <c r="F98" s="45">
        <v>1551599</v>
      </c>
      <c r="G98" s="45">
        <v>693100</v>
      </c>
      <c r="H98" s="88">
        <f t="shared" si="48"/>
        <v>110179548</v>
      </c>
      <c r="I98" s="88">
        <f t="shared" si="49"/>
        <v>48954562</v>
      </c>
      <c r="J98" s="88">
        <f t="shared" si="50"/>
        <v>13507315</v>
      </c>
      <c r="K98" s="45">
        <v>12622622</v>
      </c>
      <c r="L98" s="45">
        <v>884693</v>
      </c>
      <c r="M98" s="45"/>
      <c r="N98" s="27">
        <v>35347640</v>
      </c>
      <c r="O98" s="27">
        <v>99607</v>
      </c>
      <c r="P98" s="88">
        <f t="shared" si="36"/>
        <v>59999062</v>
      </c>
      <c r="Q98" s="45">
        <v>1210900</v>
      </c>
      <c r="R98" s="45">
        <v>15024</v>
      </c>
      <c r="S98" s="45"/>
      <c r="T98" s="91">
        <f t="shared" si="37"/>
        <v>96672233</v>
      </c>
      <c r="U98" s="92">
        <f t="shared" ref="U98:U102" si="52">J98/I98</f>
        <v>0.27591534778719906</v>
      </c>
      <c r="V98" s="15" t="s">
        <v>250</v>
      </c>
      <c r="W98" s="30">
        <f t="shared" si="29"/>
        <v>0</v>
      </c>
      <c r="X98" s="30">
        <f t="shared" si="30"/>
        <v>0</v>
      </c>
      <c r="Y98" s="30">
        <f t="shared" si="31"/>
        <v>0</v>
      </c>
      <c r="Z98" s="30">
        <f t="shared" si="32"/>
        <v>0</v>
      </c>
      <c r="AA98" s="30">
        <f t="shared" si="33"/>
        <v>0</v>
      </c>
      <c r="AB98" s="30">
        <f t="shared" si="34"/>
        <v>0</v>
      </c>
    </row>
    <row r="99" spans="1:28" s="15" customFormat="1" ht="22.5" customHeight="1" x14ac:dyDescent="0.25">
      <c r="A99" s="37" t="s">
        <v>46</v>
      </c>
      <c r="B99" s="38" t="s">
        <v>251</v>
      </c>
      <c r="C99" s="88">
        <f t="shared" si="35"/>
        <v>174497323</v>
      </c>
      <c r="D99" s="27">
        <v>167286756</v>
      </c>
      <c r="E99" s="45">
        <v>7210567</v>
      </c>
      <c r="F99" s="45"/>
      <c r="G99" s="45"/>
      <c r="H99" s="88">
        <f t="shared" si="48"/>
        <v>174497323</v>
      </c>
      <c r="I99" s="88">
        <f t="shared" si="49"/>
        <v>88334185</v>
      </c>
      <c r="J99" s="88">
        <f t="shared" si="50"/>
        <v>14299152</v>
      </c>
      <c r="K99" s="45">
        <v>14216045</v>
      </c>
      <c r="L99" s="45">
        <v>83107</v>
      </c>
      <c r="M99" s="45"/>
      <c r="N99" s="27">
        <v>74035033</v>
      </c>
      <c r="O99" s="27"/>
      <c r="P99" s="88">
        <f t="shared" si="36"/>
        <v>86124962</v>
      </c>
      <c r="Q99" s="45">
        <v>0</v>
      </c>
      <c r="R99" s="45">
        <v>38176</v>
      </c>
      <c r="S99" s="45">
        <v>0</v>
      </c>
      <c r="T99" s="91">
        <f t="shared" si="37"/>
        <v>160198171</v>
      </c>
      <c r="U99" s="92">
        <f t="shared" si="52"/>
        <v>0.16187563172739977</v>
      </c>
      <c r="V99" s="15" t="s">
        <v>252</v>
      </c>
      <c r="W99" s="30">
        <f t="shared" si="29"/>
        <v>0</v>
      </c>
      <c r="X99" s="30">
        <f t="shared" si="30"/>
        <v>0</v>
      </c>
      <c r="Y99" s="30">
        <f t="shared" si="31"/>
        <v>0</v>
      </c>
      <c r="Z99" s="30">
        <f t="shared" si="32"/>
        <v>0</v>
      </c>
      <c r="AA99" s="30">
        <f t="shared" si="33"/>
        <v>0</v>
      </c>
      <c r="AB99" s="30">
        <f t="shared" si="34"/>
        <v>0</v>
      </c>
    </row>
    <row r="100" spans="1:28" s="15" customFormat="1" ht="22.5" customHeight="1" x14ac:dyDescent="0.25">
      <c r="A100" s="37" t="s">
        <v>47</v>
      </c>
      <c r="B100" s="38" t="s">
        <v>253</v>
      </c>
      <c r="C100" s="88">
        <f t="shared" si="35"/>
        <v>543846212</v>
      </c>
      <c r="D100" s="27">
        <v>524165799</v>
      </c>
      <c r="E100" s="45">
        <v>19680413</v>
      </c>
      <c r="F100" s="45">
        <v>1240966</v>
      </c>
      <c r="G100" s="45"/>
      <c r="H100" s="88">
        <f t="shared" si="48"/>
        <v>542605246</v>
      </c>
      <c r="I100" s="88">
        <f t="shared" si="49"/>
        <v>68809542</v>
      </c>
      <c r="J100" s="88">
        <f t="shared" si="50"/>
        <v>11293523</v>
      </c>
      <c r="K100" s="45">
        <v>9294489</v>
      </c>
      <c r="L100" s="45">
        <v>1999034</v>
      </c>
      <c r="M100" s="45"/>
      <c r="N100" s="27">
        <v>57516019</v>
      </c>
      <c r="O100" s="27"/>
      <c r="P100" s="88">
        <f t="shared" si="36"/>
        <v>408351197</v>
      </c>
      <c r="Q100" s="45">
        <v>2866957</v>
      </c>
      <c r="R100" s="45">
        <v>62577550</v>
      </c>
      <c r="S100" s="45"/>
      <c r="T100" s="91">
        <f t="shared" si="37"/>
        <v>531311723</v>
      </c>
      <c r="U100" s="92">
        <f t="shared" si="52"/>
        <v>0.16412728048676736</v>
      </c>
      <c r="V100" s="15" t="s">
        <v>254</v>
      </c>
      <c r="W100" s="30">
        <f t="shared" si="29"/>
        <v>0</v>
      </c>
      <c r="X100" s="30">
        <f t="shared" si="30"/>
        <v>0</v>
      </c>
      <c r="Y100" s="30">
        <f t="shared" si="31"/>
        <v>0</v>
      </c>
      <c r="Z100" s="30">
        <f t="shared" si="32"/>
        <v>0</v>
      </c>
      <c r="AA100" s="30">
        <f t="shared" si="33"/>
        <v>0</v>
      </c>
      <c r="AB100" s="30">
        <f t="shared" si="34"/>
        <v>0</v>
      </c>
    </row>
    <row r="101" spans="1:28" s="15" customFormat="1" ht="22.5" customHeight="1" x14ac:dyDescent="0.25">
      <c r="A101" s="37" t="s">
        <v>48</v>
      </c>
      <c r="B101" s="38" t="s">
        <v>255</v>
      </c>
      <c r="C101" s="88">
        <f t="shared" si="35"/>
        <v>65267788</v>
      </c>
      <c r="D101" s="27">
        <v>40129680</v>
      </c>
      <c r="E101" s="45">
        <v>25138108</v>
      </c>
      <c r="F101" s="45"/>
      <c r="G101" s="45">
        <v>300</v>
      </c>
      <c r="H101" s="88">
        <f t="shared" si="48"/>
        <v>65267488</v>
      </c>
      <c r="I101" s="88">
        <f t="shared" si="49"/>
        <v>32631384</v>
      </c>
      <c r="J101" s="88">
        <f t="shared" si="50"/>
        <v>9303580</v>
      </c>
      <c r="K101" s="45">
        <v>9200680</v>
      </c>
      <c r="L101" s="45">
        <v>102900</v>
      </c>
      <c r="M101" s="45"/>
      <c r="N101" s="27">
        <v>23327804</v>
      </c>
      <c r="O101" s="27"/>
      <c r="P101" s="88">
        <f t="shared" si="36"/>
        <v>29952052</v>
      </c>
      <c r="Q101" s="45">
        <v>2684052</v>
      </c>
      <c r="R101" s="45"/>
      <c r="S101" s="45"/>
      <c r="T101" s="91">
        <f t="shared" si="37"/>
        <v>55963908</v>
      </c>
      <c r="U101" s="92">
        <f t="shared" si="52"/>
        <v>0.28511141298818338</v>
      </c>
      <c r="V101" s="15" t="s">
        <v>256</v>
      </c>
      <c r="W101" s="30">
        <f t="shared" si="29"/>
        <v>0</v>
      </c>
      <c r="X101" s="30">
        <f t="shared" si="30"/>
        <v>0</v>
      </c>
      <c r="Y101" s="30">
        <f t="shared" si="31"/>
        <v>0</v>
      </c>
      <c r="Z101" s="30">
        <f t="shared" si="32"/>
        <v>0</v>
      </c>
      <c r="AA101" s="30">
        <f t="shared" si="33"/>
        <v>0</v>
      </c>
      <c r="AB101" s="30">
        <f t="shared" si="34"/>
        <v>0</v>
      </c>
    </row>
    <row r="102" spans="1:28" s="15" customFormat="1" ht="22.5" customHeight="1" x14ac:dyDescent="0.25">
      <c r="A102" s="37" t="s">
        <v>49</v>
      </c>
      <c r="B102" s="38" t="s">
        <v>257</v>
      </c>
      <c r="C102" s="88">
        <f t="shared" si="35"/>
        <v>44216212</v>
      </c>
      <c r="D102" s="27">
        <v>12032521</v>
      </c>
      <c r="E102" s="45">
        <v>32183691</v>
      </c>
      <c r="F102" s="45">
        <v>3037398</v>
      </c>
      <c r="G102" s="45">
        <v>0</v>
      </c>
      <c r="H102" s="88">
        <f t="shared" si="48"/>
        <v>41178814</v>
      </c>
      <c r="I102" s="88">
        <f t="shared" si="49"/>
        <v>29618444</v>
      </c>
      <c r="J102" s="88">
        <f t="shared" si="50"/>
        <v>3809967</v>
      </c>
      <c r="K102" s="45">
        <v>3809967</v>
      </c>
      <c r="L102" s="45">
        <v>0</v>
      </c>
      <c r="M102" s="45"/>
      <c r="N102" s="27">
        <v>25808477</v>
      </c>
      <c r="O102" s="27"/>
      <c r="P102" s="88">
        <f t="shared" si="36"/>
        <v>4296327</v>
      </c>
      <c r="Q102" s="45">
        <v>7264043</v>
      </c>
      <c r="R102" s="45"/>
      <c r="S102" s="45"/>
      <c r="T102" s="91">
        <f t="shared" si="37"/>
        <v>37368847</v>
      </c>
      <c r="U102" s="92">
        <f t="shared" si="52"/>
        <v>0.12863494787234603</v>
      </c>
      <c r="V102" s="15" t="s">
        <v>258</v>
      </c>
      <c r="W102" s="30">
        <f t="shared" si="29"/>
        <v>0</v>
      </c>
      <c r="X102" s="30">
        <f t="shared" si="30"/>
        <v>0</v>
      </c>
      <c r="Y102" s="30">
        <f t="shared" si="31"/>
        <v>0</v>
      </c>
      <c r="Z102" s="30">
        <f t="shared" si="32"/>
        <v>0</v>
      </c>
      <c r="AA102" s="30">
        <f t="shared" si="33"/>
        <v>0</v>
      </c>
      <c r="AB102" s="30">
        <f t="shared" si="34"/>
        <v>0</v>
      </c>
    </row>
    <row r="103" spans="1:28" s="109" customFormat="1" ht="27" customHeight="1" x14ac:dyDescent="0.3">
      <c r="A103" s="254"/>
      <c r="B103" s="255"/>
      <c r="C103" s="255"/>
      <c r="D103" s="255"/>
      <c r="E103" s="255"/>
      <c r="F103" s="107"/>
      <c r="G103" s="107"/>
      <c r="H103" s="107"/>
      <c r="I103" s="108"/>
      <c r="J103" s="108"/>
      <c r="K103" s="108"/>
      <c r="L103" s="108"/>
      <c r="M103" s="108"/>
      <c r="N103" s="256" t="str">
        <f>TT!C4</f>
        <v>Ninh Bình, ngày 02 tháng  4 năm 2026</v>
      </c>
      <c r="O103" s="256"/>
      <c r="P103" s="257"/>
      <c r="Q103" s="257"/>
      <c r="R103" s="257"/>
      <c r="S103" s="257"/>
      <c r="T103" s="257"/>
      <c r="U103" s="257"/>
      <c r="W103" s="110"/>
      <c r="X103" s="110"/>
      <c r="Y103" s="110"/>
      <c r="Z103" s="110"/>
      <c r="AA103" s="110"/>
      <c r="AB103" s="110"/>
    </row>
    <row r="104" spans="1:28" s="113" customFormat="1" ht="40.5" customHeight="1" x14ac:dyDescent="0.3">
      <c r="A104" s="258" t="s">
        <v>259</v>
      </c>
      <c r="B104" s="259"/>
      <c r="C104" s="259"/>
      <c r="D104" s="259"/>
      <c r="E104" s="259"/>
      <c r="F104" s="111"/>
      <c r="G104" s="111"/>
      <c r="H104" s="111"/>
      <c r="I104" s="112"/>
      <c r="J104" s="112"/>
      <c r="K104" s="112"/>
      <c r="L104" s="112"/>
      <c r="M104" s="112"/>
      <c r="N104" s="260" t="str">
        <f>TT!C5</f>
        <v>KT.TRƯỞNG THI HÀNH ÁN DÂN SỰ
PHÓ TRƯỞNG THI HÀNH ÁN DÂN SỰ</v>
      </c>
      <c r="O104" s="260"/>
      <c r="P104" s="260"/>
      <c r="Q104" s="260"/>
      <c r="R104" s="260"/>
      <c r="S104" s="260"/>
      <c r="T104" s="260"/>
      <c r="U104" s="260"/>
      <c r="W104" s="110"/>
      <c r="X104" s="110"/>
      <c r="Y104" s="110"/>
      <c r="Z104" s="110"/>
      <c r="AA104" s="110"/>
      <c r="AB104" s="110"/>
    </row>
    <row r="105" spans="1:28" s="113" customFormat="1" ht="84.75" customHeight="1" x14ac:dyDescent="0.3"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W105" s="110"/>
      <c r="X105" s="110"/>
      <c r="Y105" s="110"/>
      <c r="Z105" s="110"/>
      <c r="AA105" s="110"/>
      <c r="AB105" s="110"/>
    </row>
    <row r="106" spans="1:28" s="113" customFormat="1" ht="29.25" customHeight="1" x14ac:dyDescent="0.3">
      <c r="A106" s="261" t="str">
        <f>[1]TT!C6</f>
        <v>Trần Đức Toản</v>
      </c>
      <c r="B106" s="261"/>
      <c r="C106" s="261"/>
      <c r="D106" s="261"/>
      <c r="E106" s="261"/>
      <c r="F106" s="111" t="s">
        <v>270</v>
      </c>
      <c r="G106" s="111"/>
      <c r="H106" s="111"/>
      <c r="I106" s="111"/>
      <c r="J106" s="111"/>
      <c r="K106" s="111"/>
      <c r="L106" s="111"/>
      <c r="M106" s="111"/>
      <c r="N106" s="262" t="str">
        <f>TT!C3</f>
        <v>Lê Chí linh</v>
      </c>
      <c r="O106" s="262"/>
      <c r="P106" s="262"/>
      <c r="Q106" s="262"/>
      <c r="R106" s="262"/>
      <c r="S106" s="262"/>
      <c r="T106" s="262"/>
      <c r="U106" s="262"/>
    </row>
    <row r="107" spans="1:28" ht="21" customHeight="1" x14ac:dyDescent="0.25"/>
    <row r="108" spans="1:28" ht="21" customHeight="1" x14ac:dyDescent="0.25"/>
  </sheetData>
  <sheetProtection formatCells="0" formatColumns="0" formatRows="0" insertRows="0" deleteRows="0"/>
  <mergeCells count="43">
    <mergeCell ref="W2:AB2"/>
    <mergeCell ref="A3:A7"/>
    <mergeCell ref="B3:B7"/>
    <mergeCell ref="C3:C7"/>
    <mergeCell ref="D3:E3"/>
    <mergeCell ref="F3:F7"/>
    <mergeCell ref="J5:J7"/>
    <mergeCell ref="A1:D1"/>
    <mergeCell ref="E1:Q1"/>
    <mergeCell ref="R1:U1"/>
    <mergeCell ref="R2:U2"/>
    <mergeCell ref="T3:T7"/>
    <mergeCell ref="U3:U7"/>
    <mergeCell ref="W3:W7"/>
    <mergeCell ref="Q4:Q7"/>
    <mergeCell ref="R4:R7"/>
    <mergeCell ref="S4:S7"/>
    <mergeCell ref="X3:X7"/>
    <mergeCell ref="Y3:Y7"/>
    <mergeCell ref="Z3:Z7"/>
    <mergeCell ref="AA3:AA7"/>
    <mergeCell ref="AB3:AB7"/>
    <mergeCell ref="A106:E106"/>
    <mergeCell ref="N106:U106"/>
    <mergeCell ref="K5:M5"/>
    <mergeCell ref="N5:N7"/>
    <mergeCell ref="O5:O7"/>
    <mergeCell ref="K6:K7"/>
    <mergeCell ref="L6:L7"/>
    <mergeCell ref="M6:M7"/>
    <mergeCell ref="D4:D7"/>
    <mergeCell ref="E4:E7"/>
    <mergeCell ref="I4:I7"/>
    <mergeCell ref="J4:O4"/>
    <mergeCell ref="P4:P7"/>
    <mergeCell ref="G3:G7"/>
    <mergeCell ref="H3:H7"/>
    <mergeCell ref="I3:S3"/>
    <mergeCell ref="A8:B8"/>
    <mergeCell ref="A103:E103"/>
    <mergeCell ref="N103:U103"/>
    <mergeCell ref="A104:E104"/>
    <mergeCell ref="N104:U104"/>
  </mergeCells>
  <phoneticPr fontId="18" type="noConversion"/>
  <conditionalFormatting sqref="B85:B90 D85:G90 K85:O90 Q85:S90">
    <cfRule type="expression" dxfId="5" priority="9">
      <formula>$C85-$F85-$G85&lt;&gt;$H85</formula>
    </cfRule>
    <cfRule type="expression" dxfId="4" priority="10">
      <formula>$C85&lt;&gt;$D85+$E85</formula>
    </cfRule>
  </conditionalFormatting>
  <conditionalFormatting sqref="D71:E77">
    <cfRule type="expression" dxfId="3" priority="4">
      <formula>$C71&lt;&gt;$D71+$E71</formula>
    </cfRule>
  </conditionalFormatting>
  <conditionalFormatting sqref="K71:O77">
    <cfRule type="expression" dxfId="2" priority="1">
      <formula>$I71&lt;&gt;SUM($K71:$O71)</formula>
    </cfRule>
  </conditionalFormatting>
  <conditionalFormatting sqref="K71:O77 Q71:S77">
    <cfRule type="expression" dxfId="1" priority="3">
      <formula>$H71&lt;&gt;SUM($K71:$S71)</formula>
    </cfRule>
  </conditionalFormatting>
  <conditionalFormatting sqref="K71:M77">
    <cfRule type="expression" dxfId="0" priority="2">
      <formula>$J71&lt;&gt;SUM($K71:$M71)</formula>
    </cfRule>
  </conditionalFormatting>
  <pageMargins left="0.17" right="0.17" top="0.39" bottom="0.42" header="0.31496062992126" footer="0.31496062992126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8"/>
  <sheetViews>
    <sheetView view="pageBreakPreview" zoomScale="115" zoomScaleSheetLayoutView="115" workbookViewId="0">
      <selection activeCell="A2" sqref="A2:XFD2"/>
    </sheetView>
  </sheetViews>
  <sheetFormatPr defaultRowHeight="15.75" x14ac:dyDescent="0.25"/>
  <cols>
    <col min="1" max="1" width="4.75" customWidth="1"/>
    <col min="2" max="2" width="8.5" customWidth="1"/>
    <col min="3" max="3" width="8.375" customWidth="1"/>
    <col min="4" max="4" width="7.25" customWidth="1"/>
    <col min="5" max="8" width="6" customWidth="1"/>
    <col min="9" max="9" width="10" customWidth="1"/>
    <col min="10" max="10" width="7.25" customWidth="1"/>
    <col min="11" max="11" width="8" customWidth="1"/>
    <col min="12" max="12" width="6" customWidth="1"/>
    <col min="13" max="16" width="7.125" customWidth="1"/>
    <col min="17" max="17" width="10.5" customWidth="1"/>
    <col min="18" max="18" width="7.25" customWidth="1"/>
    <col min="20" max="20" width="11.5" customWidth="1"/>
  </cols>
  <sheetData>
    <row r="1" spans="1:23" s="118" customFormat="1" ht="22.5" customHeight="1" x14ac:dyDescent="0.25">
      <c r="A1" s="273" t="s">
        <v>275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3" s="118" customFormat="1" ht="21.75" customHeight="1" x14ac:dyDescent="0.25">
      <c r="A2" s="274" t="s">
        <v>323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</row>
    <row r="3" spans="1:23" x14ac:dyDescent="0.25">
      <c r="A3" s="119"/>
      <c r="B3" s="119"/>
      <c r="C3" s="275"/>
      <c r="D3" s="275"/>
      <c r="E3" s="275"/>
      <c r="F3" s="275"/>
      <c r="G3" s="275"/>
      <c r="H3" s="275"/>
      <c r="I3" s="275"/>
      <c r="J3" s="275"/>
      <c r="K3" s="120"/>
      <c r="L3" s="119"/>
      <c r="M3" s="119"/>
      <c r="N3" s="119"/>
      <c r="O3" s="276" t="s">
        <v>276</v>
      </c>
      <c r="P3" s="276"/>
      <c r="Q3" s="276"/>
      <c r="R3" s="276"/>
      <c r="S3" s="119"/>
      <c r="T3" s="119"/>
      <c r="U3" s="119"/>
      <c r="V3" s="119"/>
      <c r="W3" s="119"/>
    </row>
    <row r="4" spans="1:23" ht="15.75" customHeight="1" x14ac:dyDescent="0.25">
      <c r="A4" s="264" t="s">
        <v>277</v>
      </c>
      <c r="B4" s="264" t="s">
        <v>278</v>
      </c>
      <c r="C4" s="264" t="s">
        <v>279</v>
      </c>
      <c r="D4" s="278" t="s">
        <v>280</v>
      </c>
      <c r="E4" s="279"/>
      <c r="F4" s="279"/>
      <c r="G4" s="279"/>
      <c r="H4" s="279"/>
      <c r="I4" s="279"/>
      <c r="J4" s="280"/>
      <c r="K4" s="264" t="s">
        <v>281</v>
      </c>
      <c r="L4" s="278" t="s">
        <v>280</v>
      </c>
      <c r="M4" s="279"/>
      <c r="N4" s="279"/>
      <c r="O4" s="279"/>
      <c r="P4" s="279"/>
      <c r="Q4" s="279"/>
      <c r="R4" s="280"/>
      <c r="S4" s="119"/>
      <c r="T4" s="119"/>
      <c r="U4" s="119"/>
      <c r="V4" s="119"/>
      <c r="W4" s="119"/>
    </row>
    <row r="5" spans="1:23" ht="60" customHeight="1" x14ac:dyDescent="0.25">
      <c r="A5" s="277"/>
      <c r="B5" s="277"/>
      <c r="C5" s="277"/>
      <c r="D5" s="50" t="s">
        <v>282</v>
      </c>
      <c r="E5" s="77" t="s">
        <v>283</v>
      </c>
      <c r="F5" s="50" t="s">
        <v>284</v>
      </c>
      <c r="G5" s="50" t="s">
        <v>285</v>
      </c>
      <c r="H5" s="77" t="s">
        <v>286</v>
      </c>
      <c r="I5" s="50" t="s">
        <v>287</v>
      </c>
      <c r="J5" s="50" t="s">
        <v>288</v>
      </c>
      <c r="K5" s="277"/>
      <c r="L5" s="50" t="s">
        <v>282</v>
      </c>
      <c r="M5" s="77" t="s">
        <v>283</v>
      </c>
      <c r="N5" s="50" t="s">
        <v>284</v>
      </c>
      <c r="O5" s="50" t="s">
        <v>285</v>
      </c>
      <c r="P5" s="77" t="s">
        <v>286</v>
      </c>
      <c r="Q5" s="50" t="s">
        <v>287</v>
      </c>
      <c r="R5" s="50" t="s">
        <v>288</v>
      </c>
      <c r="S5" s="119"/>
      <c r="T5" s="119"/>
      <c r="U5" s="119"/>
      <c r="V5" s="119"/>
      <c r="W5" s="119"/>
    </row>
    <row r="6" spans="1:23" ht="15.75" customHeight="1" x14ac:dyDescent="0.25">
      <c r="A6" s="121"/>
      <c r="B6" s="121" t="s">
        <v>44</v>
      </c>
      <c r="C6" s="122">
        <v>1</v>
      </c>
      <c r="D6" s="123">
        <v>2</v>
      </c>
      <c r="E6" s="122">
        <v>3</v>
      </c>
      <c r="F6" s="123">
        <v>4</v>
      </c>
      <c r="G6" s="122">
        <v>5</v>
      </c>
      <c r="H6" s="123">
        <v>6</v>
      </c>
      <c r="I6" s="122">
        <v>7</v>
      </c>
      <c r="J6" s="123">
        <v>8</v>
      </c>
      <c r="K6" s="122">
        <v>9</v>
      </c>
      <c r="L6" s="123">
        <v>10</v>
      </c>
      <c r="M6" s="122">
        <v>11</v>
      </c>
      <c r="N6" s="123">
        <v>12</v>
      </c>
      <c r="O6" s="122">
        <v>13</v>
      </c>
      <c r="P6" s="123">
        <v>14</v>
      </c>
      <c r="Q6" s="122">
        <v>15</v>
      </c>
      <c r="R6" s="123">
        <v>16</v>
      </c>
      <c r="S6" s="124" t="s">
        <v>289</v>
      </c>
      <c r="T6" s="124" t="s">
        <v>290</v>
      </c>
      <c r="U6" s="124" t="s">
        <v>291</v>
      </c>
      <c r="V6" s="124" t="s">
        <v>292</v>
      </c>
      <c r="W6" s="124" t="s">
        <v>293</v>
      </c>
    </row>
    <row r="7" spans="1:23" s="129" customFormat="1" ht="18" customHeight="1" x14ac:dyDescent="0.2">
      <c r="A7" s="125"/>
      <c r="B7" s="126" t="s">
        <v>269</v>
      </c>
      <c r="C7" s="207">
        <f t="shared" ref="C7:R7" si="0">C8</f>
        <v>2031</v>
      </c>
      <c r="D7" s="207">
        <f t="shared" si="0"/>
        <v>136</v>
      </c>
      <c r="E7" s="207">
        <f t="shared" si="0"/>
        <v>1</v>
      </c>
      <c r="F7" s="207">
        <f t="shared" si="0"/>
        <v>84</v>
      </c>
      <c r="G7" s="207">
        <f t="shared" si="0"/>
        <v>3</v>
      </c>
      <c r="H7" s="207">
        <f t="shared" si="0"/>
        <v>250</v>
      </c>
      <c r="I7" s="207">
        <f t="shared" si="0"/>
        <v>81</v>
      </c>
      <c r="J7" s="207">
        <f t="shared" si="0"/>
        <v>1476</v>
      </c>
      <c r="K7" s="207">
        <f t="shared" si="0"/>
        <v>671</v>
      </c>
      <c r="L7" s="207">
        <f t="shared" si="0"/>
        <v>111</v>
      </c>
      <c r="M7" s="207">
        <f t="shared" si="0"/>
        <v>0</v>
      </c>
      <c r="N7" s="207">
        <f t="shared" si="0"/>
        <v>75</v>
      </c>
      <c r="O7" s="207">
        <f t="shared" si="0"/>
        <v>8</v>
      </c>
      <c r="P7" s="207">
        <f t="shared" si="0"/>
        <v>311</v>
      </c>
      <c r="Q7" s="207">
        <f t="shared" si="0"/>
        <v>6</v>
      </c>
      <c r="R7" s="207">
        <f t="shared" si="0"/>
        <v>160</v>
      </c>
      <c r="S7" s="127"/>
      <c r="T7" s="127"/>
      <c r="U7" s="128"/>
      <c r="V7" s="127"/>
      <c r="W7" s="127"/>
    </row>
    <row r="8" spans="1:23" s="129" customFormat="1" ht="18" customHeight="1" x14ac:dyDescent="0.2">
      <c r="A8" s="130" t="s">
        <v>107</v>
      </c>
      <c r="B8" s="131" t="s">
        <v>108</v>
      </c>
      <c r="C8" s="208">
        <f t="shared" ref="C8:R8" si="1">SUM(C9:C20)</f>
        <v>2031</v>
      </c>
      <c r="D8" s="208">
        <f t="shared" si="1"/>
        <v>136</v>
      </c>
      <c r="E8" s="208">
        <f t="shared" si="1"/>
        <v>1</v>
      </c>
      <c r="F8" s="208">
        <f t="shared" si="1"/>
        <v>84</v>
      </c>
      <c r="G8" s="208">
        <f t="shared" si="1"/>
        <v>3</v>
      </c>
      <c r="H8" s="208">
        <f t="shared" si="1"/>
        <v>250</v>
      </c>
      <c r="I8" s="208">
        <f t="shared" si="1"/>
        <v>81</v>
      </c>
      <c r="J8" s="208">
        <f t="shared" si="1"/>
        <v>1476</v>
      </c>
      <c r="K8" s="208">
        <f t="shared" si="1"/>
        <v>671</v>
      </c>
      <c r="L8" s="208">
        <f t="shared" si="1"/>
        <v>111</v>
      </c>
      <c r="M8" s="208">
        <f t="shared" si="1"/>
        <v>0</v>
      </c>
      <c r="N8" s="208">
        <f t="shared" si="1"/>
        <v>75</v>
      </c>
      <c r="O8" s="208">
        <f t="shared" si="1"/>
        <v>8</v>
      </c>
      <c r="P8" s="208">
        <f t="shared" si="1"/>
        <v>311</v>
      </c>
      <c r="Q8" s="208">
        <f t="shared" si="1"/>
        <v>6</v>
      </c>
      <c r="R8" s="208">
        <f t="shared" si="1"/>
        <v>160</v>
      </c>
      <c r="S8" s="132">
        <v>8791</v>
      </c>
      <c r="T8" s="133">
        <f>SUM(T9:T20)</f>
        <v>6035</v>
      </c>
      <c r="U8" s="132">
        <f>C8+K8</f>
        <v>2702</v>
      </c>
      <c r="V8" s="132">
        <f t="shared" ref="V8:V20" si="2">U8+T8</f>
        <v>8737</v>
      </c>
      <c r="W8" s="134">
        <f t="shared" ref="W8:W20" si="3">V8-S8</f>
        <v>-54</v>
      </c>
    </row>
    <row r="9" spans="1:23" s="129" customFormat="1" ht="18" customHeight="1" x14ac:dyDescent="0.2">
      <c r="A9" s="24" t="s">
        <v>45</v>
      </c>
      <c r="B9" s="135" t="s">
        <v>66</v>
      </c>
      <c r="C9" s="208">
        <f t="shared" ref="C9:C20" si="4">SUM(D9:J9)</f>
        <v>42</v>
      </c>
      <c r="D9" s="186">
        <v>2</v>
      </c>
      <c r="E9" s="186">
        <v>0</v>
      </c>
      <c r="F9" s="186">
        <v>0</v>
      </c>
      <c r="G9" s="186">
        <v>0</v>
      </c>
      <c r="H9" s="186">
        <v>1</v>
      </c>
      <c r="I9" s="186">
        <v>2</v>
      </c>
      <c r="J9" s="186">
        <v>37</v>
      </c>
      <c r="K9" s="209">
        <f t="shared" ref="K9:K20" si="5">SUM(L9:R9)</f>
        <v>12</v>
      </c>
      <c r="L9" s="186">
        <v>4</v>
      </c>
      <c r="M9" s="186">
        <v>0</v>
      </c>
      <c r="N9" s="186">
        <v>0</v>
      </c>
      <c r="O9" s="186">
        <v>0</v>
      </c>
      <c r="P9" s="186">
        <v>0</v>
      </c>
      <c r="Q9" s="186">
        <v>0</v>
      </c>
      <c r="R9" s="187">
        <v>8</v>
      </c>
      <c r="S9" s="136">
        <v>511</v>
      </c>
      <c r="T9" s="137">
        <f>'04'!D10</f>
        <v>270</v>
      </c>
      <c r="U9" s="138">
        <f>C9+K9</f>
        <v>54</v>
      </c>
      <c r="V9" s="138">
        <f t="shared" si="2"/>
        <v>324</v>
      </c>
      <c r="W9" s="139">
        <f t="shared" si="3"/>
        <v>-187</v>
      </c>
    </row>
    <row r="10" spans="1:23" s="193" customFormat="1" ht="18" customHeight="1" x14ac:dyDescent="0.2">
      <c r="A10" s="168" t="s">
        <v>46</v>
      </c>
      <c r="B10" s="173" t="s">
        <v>109</v>
      </c>
      <c r="C10" s="208">
        <f t="shared" si="4"/>
        <v>399</v>
      </c>
      <c r="D10" s="141">
        <v>32</v>
      </c>
      <c r="E10" s="141">
        <v>0</v>
      </c>
      <c r="F10" s="141">
        <v>7</v>
      </c>
      <c r="G10" s="141">
        <v>2</v>
      </c>
      <c r="H10" s="141">
        <v>40</v>
      </c>
      <c r="I10" s="141">
        <v>8</v>
      </c>
      <c r="J10" s="141">
        <v>310</v>
      </c>
      <c r="K10" s="209">
        <f t="shared" si="5"/>
        <v>76</v>
      </c>
      <c r="L10" s="141">
        <v>13</v>
      </c>
      <c r="M10" s="141">
        <v>0</v>
      </c>
      <c r="N10" s="141">
        <v>8</v>
      </c>
      <c r="O10" s="141">
        <v>7</v>
      </c>
      <c r="P10" s="141">
        <v>23</v>
      </c>
      <c r="Q10" s="141">
        <v>0</v>
      </c>
      <c r="R10" s="141">
        <v>25</v>
      </c>
      <c r="S10" s="165">
        <v>998</v>
      </c>
      <c r="T10" s="192">
        <f>'04'!D30</f>
        <v>557</v>
      </c>
      <c r="U10" s="171">
        <f t="shared" ref="U10:U20" si="6">C10+K10</f>
        <v>475</v>
      </c>
      <c r="V10" s="171">
        <f t="shared" si="2"/>
        <v>1032</v>
      </c>
      <c r="W10" s="167">
        <f t="shared" si="3"/>
        <v>34</v>
      </c>
    </row>
    <row r="11" spans="1:23" s="129" customFormat="1" ht="18" customHeight="1" x14ac:dyDescent="0.2">
      <c r="A11" s="24" t="s">
        <v>47</v>
      </c>
      <c r="B11" s="135" t="s">
        <v>121</v>
      </c>
      <c r="C11" s="208">
        <f t="shared" si="4"/>
        <v>68</v>
      </c>
      <c r="D11" s="160">
        <v>6</v>
      </c>
      <c r="E11" s="160">
        <v>0</v>
      </c>
      <c r="F11" s="160">
        <v>2</v>
      </c>
      <c r="G11" s="160">
        <v>0</v>
      </c>
      <c r="H11" s="160">
        <v>0</v>
      </c>
      <c r="I11" s="160">
        <v>2</v>
      </c>
      <c r="J11" s="160">
        <v>58</v>
      </c>
      <c r="K11" s="209">
        <f t="shared" si="5"/>
        <v>16</v>
      </c>
      <c r="L11" s="160">
        <v>5</v>
      </c>
      <c r="M11" s="160">
        <v>0</v>
      </c>
      <c r="N11" s="160">
        <v>3</v>
      </c>
      <c r="O11" s="160">
        <v>0</v>
      </c>
      <c r="P11" s="160">
        <v>2</v>
      </c>
      <c r="Q11" s="160">
        <v>0</v>
      </c>
      <c r="R11" s="160">
        <v>6</v>
      </c>
      <c r="S11" s="136">
        <v>508</v>
      </c>
      <c r="T11" s="137">
        <f>'04'!D37</f>
        <v>440</v>
      </c>
      <c r="U11" s="138">
        <f t="shared" si="6"/>
        <v>84</v>
      </c>
      <c r="V11" s="138">
        <f t="shared" si="2"/>
        <v>524</v>
      </c>
      <c r="W11" s="140">
        <f t="shared" si="3"/>
        <v>16</v>
      </c>
    </row>
    <row r="12" spans="1:23" s="129" customFormat="1" ht="18" customHeight="1" x14ac:dyDescent="0.2">
      <c r="A12" s="24" t="s">
        <v>48</v>
      </c>
      <c r="B12" s="135" t="s">
        <v>131</v>
      </c>
      <c r="C12" s="208">
        <f t="shared" si="4"/>
        <v>4</v>
      </c>
      <c r="D12" s="191">
        <v>0</v>
      </c>
      <c r="E12" s="191">
        <v>0</v>
      </c>
      <c r="F12" s="191">
        <v>0</v>
      </c>
      <c r="G12" s="191">
        <v>0</v>
      </c>
      <c r="H12" s="191">
        <v>0</v>
      </c>
      <c r="I12" s="191">
        <v>0</v>
      </c>
      <c r="J12" s="191">
        <v>4</v>
      </c>
      <c r="K12" s="209">
        <f t="shared" si="5"/>
        <v>0</v>
      </c>
      <c r="L12" s="191">
        <v>0</v>
      </c>
      <c r="M12" s="191">
        <v>0</v>
      </c>
      <c r="N12" s="191">
        <v>0</v>
      </c>
      <c r="O12" s="191">
        <v>0</v>
      </c>
      <c r="P12" s="191">
        <v>0</v>
      </c>
      <c r="Q12" s="191">
        <v>0</v>
      </c>
      <c r="R12" s="196">
        <v>0</v>
      </c>
      <c r="S12" s="136">
        <v>925</v>
      </c>
      <c r="T12" s="137">
        <f>'04'!D41</f>
        <v>935</v>
      </c>
      <c r="U12" s="138">
        <f t="shared" si="6"/>
        <v>4</v>
      </c>
      <c r="V12" s="138">
        <f t="shared" si="2"/>
        <v>939</v>
      </c>
      <c r="W12" s="140">
        <f t="shared" si="3"/>
        <v>14</v>
      </c>
    </row>
    <row r="13" spans="1:23" s="129" customFormat="1" ht="18" customHeight="1" x14ac:dyDescent="0.2">
      <c r="A13" s="24" t="s">
        <v>49</v>
      </c>
      <c r="B13" s="135" t="s">
        <v>147</v>
      </c>
      <c r="C13" s="208">
        <f t="shared" si="4"/>
        <v>296</v>
      </c>
      <c r="D13" s="141">
        <v>12</v>
      </c>
      <c r="E13" s="141">
        <v>0</v>
      </c>
      <c r="F13" s="141">
        <v>4</v>
      </c>
      <c r="G13" s="141">
        <v>0</v>
      </c>
      <c r="H13" s="141">
        <v>11</v>
      </c>
      <c r="I13" s="141">
        <v>35</v>
      </c>
      <c r="J13" s="141">
        <v>234</v>
      </c>
      <c r="K13" s="209">
        <f t="shared" si="5"/>
        <v>28</v>
      </c>
      <c r="L13" s="141">
        <v>8</v>
      </c>
      <c r="M13" s="141">
        <v>0</v>
      </c>
      <c r="N13" s="141">
        <v>6</v>
      </c>
      <c r="O13" s="141">
        <v>1</v>
      </c>
      <c r="P13" s="141">
        <v>3</v>
      </c>
      <c r="Q13" s="141">
        <v>1</v>
      </c>
      <c r="R13" s="141">
        <v>9</v>
      </c>
      <c r="S13" s="136">
        <v>899</v>
      </c>
      <c r="T13" s="137">
        <f>'04'!D48</f>
        <v>599</v>
      </c>
      <c r="U13" s="138">
        <f t="shared" si="6"/>
        <v>324</v>
      </c>
      <c r="V13" s="138">
        <f t="shared" si="2"/>
        <v>923</v>
      </c>
      <c r="W13" s="139">
        <f t="shared" si="3"/>
        <v>24</v>
      </c>
    </row>
    <row r="14" spans="1:23" s="129" customFormat="1" ht="18" customHeight="1" x14ac:dyDescent="0.2">
      <c r="A14" s="24" t="s">
        <v>50</v>
      </c>
      <c r="B14" s="135" t="s">
        <v>159</v>
      </c>
      <c r="C14" s="208">
        <f t="shared" si="4"/>
        <v>59</v>
      </c>
      <c r="D14" s="141">
        <v>6</v>
      </c>
      <c r="E14" s="141">
        <v>0</v>
      </c>
      <c r="F14" s="141">
        <v>2</v>
      </c>
      <c r="G14" s="141">
        <v>0</v>
      </c>
      <c r="H14" s="141">
        <v>9</v>
      </c>
      <c r="I14" s="141">
        <v>3</v>
      </c>
      <c r="J14" s="141">
        <v>39</v>
      </c>
      <c r="K14" s="209">
        <f t="shared" si="5"/>
        <v>8</v>
      </c>
      <c r="L14" s="141">
        <v>3</v>
      </c>
      <c r="M14" s="141">
        <v>0</v>
      </c>
      <c r="N14" s="141">
        <v>1</v>
      </c>
      <c r="O14" s="141">
        <v>0</v>
      </c>
      <c r="P14" s="141">
        <v>2</v>
      </c>
      <c r="Q14" s="141">
        <v>0</v>
      </c>
      <c r="R14" s="141">
        <v>2</v>
      </c>
      <c r="S14" s="136">
        <v>556</v>
      </c>
      <c r="T14" s="137">
        <f>'04'!D54</f>
        <v>483</v>
      </c>
      <c r="U14" s="138">
        <f t="shared" si="6"/>
        <v>67</v>
      </c>
      <c r="V14" s="138">
        <f t="shared" si="2"/>
        <v>550</v>
      </c>
      <c r="W14" s="140">
        <f t="shared" si="3"/>
        <v>-6</v>
      </c>
    </row>
    <row r="15" spans="1:23" s="129" customFormat="1" ht="18" customHeight="1" x14ac:dyDescent="0.2">
      <c r="A15" s="24" t="s">
        <v>51</v>
      </c>
      <c r="B15" s="135" t="s">
        <v>184</v>
      </c>
      <c r="C15" s="208">
        <f t="shared" si="4"/>
        <v>28</v>
      </c>
      <c r="D15" s="141">
        <v>0</v>
      </c>
      <c r="E15" s="141">
        <v>0</v>
      </c>
      <c r="F15" s="141">
        <v>2</v>
      </c>
      <c r="G15" s="141">
        <v>0</v>
      </c>
      <c r="H15" s="141">
        <v>3</v>
      </c>
      <c r="I15" s="141">
        <v>0</v>
      </c>
      <c r="J15" s="141">
        <v>23</v>
      </c>
      <c r="K15" s="209">
        <f t="shared" si="5"/>
        <v>5</v>
      </c>
      <c r="L15" s="141">
        <v>2</v>
      </c>
      <c r="M15" s="141">
        <v>0</v>
      </c>
      <c r="N15" s="141">
        <v>1</v>
      </c>
      <c r="O15" s="141">
        <v>0</v>
      </c>
      <c r="P15" s="141">
        <v>1</v>
      </c>
      <c r="Q15" s="141">
        <v>0</v>
      </c>
      <c r="R15" s="141">
        <v>1</v>
      </c>
      <c r="S15" s="136">
        <v>484</v>
      </c>
      <c r="T15" s="137">
        <f>'04'!D62</f>
        <v>469</v>
      </c>
      <c r="U15" s="138">
        <f t="shared" si="6"/>
        <v>33</v>
      </c>
      <c r="V15" s="138">
        <f t="shared" si="2"/>
        <v>502</v>
      </c>
      <c r="W15" s="140">
        <f t="shared" si="3"/>
        <v>18</v>
      </c>
    </row>
    <row r="16" spans="1:23" s="129" customFormat="1" ht="18" customHeight="1" x14ac:dyDescent="0.2">
      <c r="A16" s="24" t="s">
        <v>52</v>
      </c>
      <c r="B16" s="135" t="s">
        <v>197</v>
      </c>
      <c r="C16" s="208">
        <f t="shared" si="4"/>
        <v>352</v>
      </c>
      <c r="D16" s="141">
        <v>19</v>
      </c>
      <c r="E16" s="141">
        <v>0</v>
      </c>
      <c r="F16" s="141">
        <v>8</v>
      </c>
      <c r="G16" s="141">
        <v>1</v>
      </c>
      <c r="H16" s="141">
        <v>31</v>
      </c>
      <c r="I16" s="141">
        <v>8</v>
      </c>
      <c r="J16" s="141">
        <v>285</v>
      </c>
      <c r="K16" s="209">
        <f t="shared" si="5"/>
        <v>76</v>
      </c>
      <c r="L16" s="141">
        <v>15</v>
      </c>
      <c r="M16" s="141">
        <v>0</v>
      </c>
      <c r="N16" s="141">
        <v>5</v>
      </c>
      <c r="O16" s="141">
        <v>0</v>
      </c>
      <c r="P16" s="141">
        <v>27</v>
      </c>
      <c r="Q16" s="141">
        <v>1</v>
      </c>
      <c r="R16" s="141">
        <v>28</v>
      </c>
      <c r="S16" s="136">
        <v>885</v>
      </c>
      <c r="T16" s="137">
        <f>'04'!D70</f>
        <v>476</v>
      </c>
      <c r="U16" s="138">
        <f t="shared" si="6"/>
        <v>428</v>
      </c>
      <c r="V16" s="138">
        <f t="shared" si="2"/>
        <v>904</v>
      </c>
      <c r="W16" s="140">
        <f t="shared" si="3"/>
        <v>19</v>
      </c>
    </row>
    <row r="17" spans="1:23" s="129" customFormat="1" ht="18" customHeight="1" x14ac:dyDescent="0.2">
      <c r="A17" s="24" t="s">
        <v>53</v>
      </c>
      <c r="B17" s="135" t="s">
        <v>212</v>
      </c>
      <c r="C17" s="208">
        <f t="shared" si="4"/>
        <v>142</v>
      </c>
      <c r="D17" s="142">
        <v>9</v>
      </c>
      <c r="E17" s="142">
        <v>0</v>
      </c>
      <c r="F17" s="142">
        <v>17</v>
      </c>
      <c r="G17" s="142">
        <v>0</v>
      </c>
      <c r="H17" s="142">
        <v>18</v>
      </c>
      <c r="I17" s="142">
        <v>0</v>
      </c>
      <c r="J17" s="142">
        <v>98</v>
      </c>
      <c r="K17" s="209">
        <f t="shared" si="5"/>
        <v>64</v>
      </c>
      <c r="L17" s="142">
        <v>10</v>
      </c>
      <c r="M17" s="142">
        <v>0</v>
      </c>
      <c r="N17" s="142">
        <v>9</v>
      </c>
      <c r="O17" s="142">
        <v>0</v>
      </c>
      <c r="P17" s="142">
        <v>29</v>
      </c>
      <c r="Q17" s="142">
        <v>0</v>
      </c>
      <c r="R17" s="142">
        <v>16</v>
      </c>
      <c r="S17" s="136">
        <v>462</v>
      </c>
      <c r="T17" s="137">
        <f>'04'!D78</f>
        <v>257</v>
      </c>
      <c r="U17" s="138">
        <f t="shared" si="6"/>
        <v>206</v>
      </c>
      <c r="V17" s="138">
        <f t="shared" si="2"/>
        <v>463</v>
      </c>
      <c r="W17" s="140">
        <f t="shared" si="3"/>
        <v>1</v>
      </c>
    </row>
    <row r="18" spans="1:23" s="129" customFormat="1" ht="18" customHeight="1" x14ac:dyDescent="0.2">
      <c r="A18" s="24" t="s">
        <v>54</v>
      </c>
      <c r="B18" s="135" t="s">
        <v>221</v>
      </c>
      <c r="C18" s="208">
        <f t="shared" si="4"/>
        <v>210</v>
      </c>
      <c r="D18" s="143">
        <v>17</v>
      </c>
      <c r="E18" s="143">
        <v>0</v>
      </c>
      <c r="F18" s="143">
        <v>23</v>
      </c>
      <c r="G18" s="143">
        <v>0</v>
      </c>
      <c r="H18" s="143">
        <v>42</v>
      </c>
      <c r="I18" s="143">
        <v>14</v>
      </c>
      <c r="J18" s="143">
        <v>114</v>
      </c>
      <c r="K18" s="209">
        <f t="shared" si="5"/>
        <v>108</v>
      </c>
      <c r="L18" s="143">
        <v>21</v>
      </c>
      <c r="M18" s="143">
        <v>0</v>
      </c>
      <c r="N18" s="143">
        <v>19</v>
      </c>
      <c r="O18" s="143">
        <v>0</v>
      </c>
      <c r="P18" s="143">
        <v>47</v>
      </c>
      <c r="Q18" s="143">
        <v>3</v>
      </c>
      <c r="R18" s="143">
        <v>18</v>
      </c>
      <c r="S18" s="136">
        <v>687</v>
      </c>
      <c r="T18" s="137">
        <f>'04'!D84</f>
        <v>383</v>
      </c>
      <c r="U18" s="138">
        <f t="shared" si="6"/>
        <v>318</v>
      </c>
      <c r="V18" s="138">
        <f t="shared" si="2"/>
        <v>701</v>
      </c>
      <c r="W18" s="140">
        <f t="shared" si="3"/>
        <v>14</v>
      </c>
    </row>
    <row r="19" spans="1:23" s="129" customFormat="1" ht="18" customHeight="1" x14ac:dyDescent="0.2">
      <c r="A19" s="24" t="s">
        <v>55</v>
      </c>
      <c r="B19" s="135" t="s">
        <v>232</v>
      </c>
      <c r="C19" s="208">
        <f t="shared" si="4"/>
        <v>187</v>
      </c>
      <c r="D19" s="141">
        <v>13</v>
      </c>
      <c r="E19" s="141">
        <v>0</v>
      </c>
      <c r="F19" s="141">
        <v>3</v>
      </c>
      <c r="G19" s="141">
        <v>0</v>
      </c>
      <c r="H19" s="141">
        <v>37</v>
      </c>
      <c r="I19" s="141">
        <v>4</v>
      </c>
      <c r="J19" s="141">
        <v>130</v>
      </c>
      <c r="K19" s="209">
        <f t="shared" si="5"/>
        <v>79</v>
      </c>
      <c r="L19" s="141">
        <v>11</v>
      </c>
      <c r="M19" s="141">
        <v>0</v>
      </c>
      <c r="N19" s="141">
        <v>8</v>
      </c>
      <c r="O19" s="141">
        <v>0</v>
      </c>
      <c r="P19" s="141">
        <v>39</v>
      </c>
      <c r="Q19" s="141">
        <v>1</v>
      </c>
      <c r="R19" s="141">
        <v>20</v>
      </c>
      <c r="S19" s="136">
        <v>756</v>
      </c>
      <c r="T19" s="137">
        <f>'04'!D91</f>
        <v>490</v>
      </c>
      <c r="U19" s="138">
        <f t="shared" si="6"/>
        <v>266</v>
      </c>
      <c r="V19" s="138">
        <f t="shared" si="2"/>
        <v>756</v>
      </c>
      <c r="W19" s="139">
        <f t="shared" si="3"/>
        <v>0</v>
      </c>
    </row>
    <row r="20" spans="1:23" s="129" customFormat="1" ht="18" customHeight="1" x14ac:dyDescent="0.2">
      <c r="A20" s="24" t="s">
        <v>56</v>
      </c>
      <c r="B20" s="135" t="s">
        <v>248</v>
      </c>
      <c r="C20" s="208">
        <f t="shared" si="4"/>
        <v>244</v>
      </c>
      <c r="D20" s="142">
        <v>20</v>
      </c>
      <c r="E20" s="142">
        <v>1</v>
      </c>
      <c r="F20" s="142">
        <v>16</v>
      </c>
      <c r="G20" s="142">
        <v>0</v>
      </c>
      <c r="H20" s="142">
        <v>58</v>
      </c>
      <c r="I20" s="142">
        <v>5</v>
      </c>
      <c r="J20" s="142">
        <v>144</v>
      </c>
      <c r="K20" s="209">
        <f t="shared" si="5"/>
        <v>199</v>
      </c>
      <c r="L20" s="142">
        <v>19</v>
      </c>
      <c r="M20" s="142">
        <v>0</v>
      </c>
      <c r="N20" s="142">
        <v>15</v>
      </c>
      <c r="O20" s="142">
        <v>0</v>
      </c>
      <c r="P20" s="142">
        <v>138</v>
      </c>
      <c r="Q20" s="142">
        <v>0</v>
      </c>
      <c r="R20" s="142">
        <v>27</v>
      </c>
      <c r="S20" s="136">
        <v>1120</v>
      </c>
      <c r="T20" s="137">
        <f>'04'!D97</f>
        <v>676</v>
      </c>
      <c r="U20" s="138">
        <f t="shared" si="6"/>
        <v>443</v>
      </c>
      <c r="V20" s="138">
        <f t="shared" si="2"/>
        <v>1119</v>
      </c>
      <c r="W20" s="140">
        <f t="shared" si="3"/>
        <v>-1</v>
      </c>
    </row>
    <row r="22" spans="1:23" x14ac:dyDescent="0.25">
      <c r="B22" s="144" t="s">
        <v>294</v>
      </c>
      <c r="C22" s="69">
        <v>8791</v>
      </c>
      <c r="G22" s="145">
        <v>8791</v>
      </c>
    </row>
    <row r="23" spans="1:23" x14ac:dyDescent="0.25">
      <c r="B23" s="144" t="s">
        <v>295</v>
      </c>
      <c r="C23" s="146">
        <f>'[1]04'!D9</f>
        <v>6044</v>
      </c>
    </row>
    <row r="24" spans="1:23" x14ac:dyDescent="0.25">
      <c r="B24" s="144" t="s">
        <v>296</v>
      </c>
      <c r="C24" s="69">
        <f>C22-C23</f>
        <v>2747</v>
      </c>
    </row>
    <row r="25" spans="1:23" x14ac:dyDescent="0.25">
      <c r="B25" s="144" t="s">
        <v>297</v>
      </c>
      <c r="C25" s="69">
        <f>C7+K7</f>
        <v>2702</v>
      </c>
    </row>
    <row r="26" spans="1:23" x14ac:dyDescent="0.25">
      <c r="C26" s="147">
        <f>C24-C25</f>
        <v>45</v>
      </c>
    </row>
    <row r="28" spans="1:23" x14ac:dyDescent="0.25">
      <c r="C28" s="148"/>
      <c r="D28" s="148"/>
      <c r="E28" s="148"/>
    </row>
  </sheetData>
  <sheetProtection formatCells="0" formatColumns="0" formatRows="0" insertColumns="0" insertRows="0"/>
  <mergeCells count="10">
    <mergeCell ref="A1:R1"/>
    <mergeCell ref="A2:R2"/>
    <mergeCell ref="C3:J3"/>
    <mergeCell ref="O3:R3"/>
    <mergeCell ref="A4:A5"/>
    <mergeCell ref="B4:B5"/>
    <mergeCell ref="C4:C5"/>
    <mergeCell ref="D4:J4"/>
    <mergeCell ref="K4:K5"/>
    <mergeCell ref="L4:R4"/>
  </mergeCells>
  <pageMargins left="0.39370078740157483" right="0.35433070866141736" top="0.43307086614173229" bottom="0.4724409448818898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29"/>
  <sheetViews>
    <sheetView view="pageBreakPreview" topLeftCell="A7" zoomScaleSheetLayoutView="100" workbookViewId="0">
      <selection sqref="A1:XFD2"/>
    </sheetView>
  </sheetViews>
  <sheetFormatPr defaultRowHeight="15.75" x14ac:dyDescent="0.25"/>
  <cols>
    <col min="1" max="1" width="3.5" style="156" customWidth="1"/>
    <col min="2" max="2" width="8.25" style="156" customWidth="1"/>
    <col min="3" max="3" width="11.125" style="156" customWidth="1"/>
    <col min="4" max="4" width="9.625" style="156" customWidth="1"/>
    <col min="5" max="5" width="9.25" style="156" customWidth="1"/>
    <col min="6" max="6" width="9" style="156" customWidth="1"/>
    <col min="7" max="7" width="7.625" style="156" customWidth="1"/>
    <col min="8" max="8" width="9.125" style="156" customWidth="1"/>
    <col min="9" max="9" width="9.375" style="156" customWidth="1"/>
    <col min="10" max="10" width="10.75" style="156" customWidth="1"/>
    <col min="11" max="11" width="11.25" style="156" customWidth="1"/>
    <col min="12" max="12" width="11.375" style="156" customWidth="1"/>
    <col min="13" max="13" width="7.625" style="156" customWidth="1"/>
    <col min="14" max="14" width="9.25" style="156" customWidth="1"/>
    <col min="15" max="15" width="9.125" style="156" customWidth="1"/>
    <col min="16" max="16" width="10.125" style="156" customWidth="1"/>
    <col min="17" max="17" width="9.375" style="156" customWidth="1"/>
    <col min="18" max="18" width="9.625" style="156" customWidth="1"/>
    <col min="19" max="19" width="10.25" style="156" hidden="1" customWidth="1"/>
    <col min="20" max="20" width="12.5" style="156" customWidth="1"/>
    <col min="21" max="21" width="12.375" style="156" customWidth="1"/>
    <col min="22" max="22" width="11.625" style="156" customWidth="1"/>
    <col min="23" max="23" width="12" style="156" customWidth="1"/>
    <col min="24" max="24" width="11.125" style="156" bestFit="1" customWidth="1"/>
    <col min="25" max="16384" width="9" style="156"/>
  </cols>
  <sheetData>
    <row r="1" spans="1:24" s="153" customFormat="1" ht="21.75" customHeight="1" x14ac:dyDescent="0.25">
      <c r="A1" s="281" t="s">
        <v>298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</row>
    <row r="2" spans="1:24" s="153" customFormat="1" ht="21.75" customHeight="1" x14ac:dyDescent="0.25">
      <c r="A2" s="282" t="s">
        <v>324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</row>
    <row r="3" spans="1:24" ht="18" customHeight="1" x14ac:dyDescent="0.25">
      <c r="A3" s="154"/>
      <c r="B3" s="154"/>
      <c r="C3" s="283"/>
      <c r="D3" s="283"/>
      <c r="E3" s="283"/>
      <c r="F3" s="283"/>
      <c r="G3" s="283"/>
      <c r="H3" s="283"/>
      <c r="I3" s="283"/>
      <c r="J3" s="283"/>
      <c r="K3" s="155"/>
      <c r="L3" s="154"/>
      <c r="M3" s="154"/>
      <c r="N3" s="154"/>
      <c r="O3" s="284" t="s">
        <v>299</v>
      </c>
      <c r="P3" s="284"/>
      <c r="Q3" s="284"/>
      <c r="R3" s="284"/>
    </row>
    <row r="4" spans="1:24" ht="15.75" customHeight="1" x14ac:dyDescent="0.25">
      <c r="A4" s="285" t="s">
        <v>277</v>
      </c>
      <c r="B4" s="287" t="s">
        <v>278</v>
      </c>
      <c r="C4" s="287" t="s">
        <v>300</v>
      </c>
      <c r="D4" s="288" t="s">
        <v>280</v>
      </c>
      <c r="E4" s="288"/>
      <c r="F4" s="288"/>
      <c r="G4" s="288"/>
      <c r="H4" s="288"/>
      <c r="I4" s="288"/>
      <c r="J4" s="288"/>
      <c r="K4" s="287" t="s">
        <v>301</v>
      </c>
      <c r="L4" s="288" t="s">
        <v>280</v>
      </c>
      <c r="M4" s="288"/>
      <c r="N4" s="288"/>
      <c r="O4" s="288"/>
      <c r="P4" s="288"/>
      <c r="Q4" s="288"/>
      <c r="R4" s="288"/>
    </row>
    <row r="5" spans="1:24" ht="88.5" customHeight="1" x14ac:dyDescent="0.25">
      <c r="A5" s="286"/>
      <c r="B5" s="287"/>
      <c r="C5" s="287"/>
      <c r="D5" s="157" t="s">
        <v>282</v>
      </c>
      <c r="E5" s="158" t="s">
        <v>283</v>
      </c>
      <c r="F5" s="157" t="s">
        <v>284</v>
      </c>
      <c r="G5" s="157" t="s">
        <v>285</v>
      </c>
      <c r="H5" s="158" t="s">
        <v>286</v>
      </c>
      <c r="I5" s="157" t="s">
        <v>287</v>
      </c>
      <c r="J5" s="157" t="s">
        <v>288</v>
      </c>
      <c r="K5" s="287"/>
      <c r="L5" s="157" t="s">
        <v>282</v>
      </c>
      <c r="M5" s="158" t="s">
        <v>283</v>
      </c>
      <c r="N5" s="157" t="s">
        <v>284</v>
      </c>
      <c r="O5" s="157" t="s">
        <v>285</v>
      </c>
      <c r="P5" s="158" t="s">
        <v>286</v>
      </c>
      <c r="Q5" s="157" t="s">
        <v>287</v>
      </c>
      <c r="R5" s="157" t="s">
        <v>288</v>
      </c>
      <c r="S5" s="154"/>
    </row>
    <row r="6" spans="1:24" ht="15.75" customHeight="1" x14ac:dyDescent="0.25">
      <c r="A6" s="159"/>
      <c r="B6" s="159" t="s">
        <v>44</v>
      </c>
      <c r="C6" s="160">
        <v>1</v>
      </c>
      <c r="D6" s="149">
        <v>2</v>
      </c>
      <c r="E6" s="160">
        <v>3</v>
      </c>
      <c r="F6" s="149">
        <v>4</v>
      </c>
      <c r="G6" s="160">
        <v>5</v>
      </c>
      <c r="H6" s="149">
        <v>6</v>
      </c>
      <c r="I6" s="160">
        <v>7</v>
      </c>
      <c r="J6" s="149">
        <v>8</v>
      </c>
      <c r="K6" s="160">
        <v>9</v>
      </c>
      <c r="L6" s="149">
        <v>10</v>
      </c>
      <c r="M6" s="160">
        <v>11</v>
      </c>
      <c r="N6" s="149">
        <v>12</v>
      </c>
      <c r="O6" s="160">
        <v>13</v>
      </c>
      <c r="P6" s="149">
        <v>14</v>
      </c>
      <c r="Q6" s="160">
        <v>15</v>
      </c>
      <c r="R6" s="149">
        <v>16</v>
      </c>
      <c r="S6" s="154"/>
      <c r="T6" s="161" t="s">
        <v>289</v>
      </c>
      <c r="U6" s="161" t="s">
        <v>302</v>
      </c>
      <c r="V6" s="161" t="s">
        <v>291</v>
      </c>
      <c r="W6" s="161" t="s">
        <v>303</v>
      </c>
      <c r="X6" s="161" t="s">
        <v>293</v>
      </c>
    </row>
    <row r="7" spans="1:24" ht="22.5" customHeight="1" x14ac:dyDescent="0.25">
      <c r="A7" s="125"/>
      <c r="B7" s="126" t="s">
        <v>269</v>
      </c>
      <c r="C7" s="206">
        <f t="shared" ref="C7:R7" si="0">C8</f>
        <v>143563359.30320001</v>
      </c>
      <c r="D7" s="206">
        <f t="shared" si="0"/>
        <v>20934578</v>
      </c>
      <c r="E7" s="206">
        <f t="shared" si="0"/>
        <v>3014944</v>
      </c>
      <c r="F7" s="206">
        <f t="shared" si="0"/>
        <v>551536</v>
      </c>
      <c r="G7" s="206">
        <f t="shared" si="0"/>
        <v>19791</v>
      </c>
      <c r="H7" s="206">
        <f t="shared" si="0"/>
        <v>5478464</v>
      </c>
      <c r="I7" s="206">
        <f t="shared" si="0"/>
        <v>33524286.803199999</v>
      </c>
      <c r="J7" s="206">
        <f t="shared" si="0"/>
        <v>80039759.5</v>
      </c>
      <c r="K7" s="206">
        <f t="shared" si="0"/>
        <v>1607843356</v>
      </c>
      <c r="L7" s="206">
        <f t="shared" si="0"/>
        <v>1130969242</v>
      </c>
      <c r="M7" s="206">
        <f t="shared" si="0"/>
        <v>0</v>
      </c>
      <c r="N7" s="206">
        <f t="shared" si="0"/>
        <v>2762259</v>
      </c>
      <c r="O7" s="206">
        <f t="shared" si="0"/>
        <v>1212969</v>
      </c>
      <c r="P7" s="206">
        <f t="shared" si="0"/>
        <v>320142841</v>
      </c>
      <c r="Q7" s="206">
        <f t="shared" si="0"/>
        <v>43097915</v>
      </c>
      <c r="R7" s="206">
        <f t="shared" si="0"/>
        <v>109658130</v>
      </c>
      <c r="S7" s="155"/>
      <c r="T7" s="162"/>
      <c r="U7" s="162"/>
      <c r="V7" s="162"/>
      <c r="W7" s="162"/>
      <c r="X7" s="162"/>
    </row>
    <row r="8" spans="1:24" ht="22.5" customHeight="1" x14ac:dyDescent="0.25">
      <c r="A8" s="163" t="s">
        <v>107</v>
      </c>
      <c r="B8" s="164" t="s">
        <v>304</v>
      </c>
      <c r="C8" s="33">
        <f t="shared" ref="C8:R8" si="1">SUM(C9:C20)</f>
        <v>143563359.30320001</v>
      </c>
      <c r="D8" s="33">
        <f t="shared" si="1"/>
        <v>20934578</v>
      </c>
      <c r="E8" s="33">
        <f t="shared" si="1"/>
        <v>3014944</v>
      </c>
      <c r="F8" s="33">
        <f t="shared" si="1"/>
        <v>551536</v>
      </c>
      <c r="G8" s="33">
        <f t="shared" si="1"/>
        <v>19791</v>
      </c>
      <c r="H8" s="33">
        <f t="shared" si="1"/>
        <v>5478464</v>
      </c>
      <c r="I8" s="33">
        <f t="shared" si="1"/>
        <v>33524286.803199999</v>
      </c>
      <c r="J8" s="33">
        <f t="shared" si="1"/>
        <v>80039759.5</v>
      </c>
      <c r="K8" s="33">
        <f t="shared" si="1"/>
        <v>1607843356</v>
      </c>
      <c r="L8" s="33">
        <f t="shared" si="1"/>
        <v>1130969242</v>
      </c>
      <c r="M8" s="33">
        <f t="shared" si="1"/>
        <v>0</v>
      </c>
      <c r="N8" s="33">
        <f t="shared" si="1"/>
        <v>2762259</v>
      </c>
      <c r="O8" s="33">
        <f t="shared" si="1"/>
        <v>1212969</v>
      </c>
      <c r="P8" s="33">
        <f t="shared" si="1"/>
        <v>320142841</v>
      </c>
      <c r="Q8" s="33">
        <f t="shared" si="1"/>
        <v>43097915</v>
      </c>
      <c r="R8" s="33">
        <f t="shared" si="1"/>
        <v>109658130</v>
      </c>
      <c r="S8" s="155"/>
      <c r="T8" s="165">
        <v>6486943148.0009995</v>
      </c>
      <c r="U8" s="166">
        <f>SUM(U9:U20)</f>
        <v>4704076647.0889997</v>
      </c>
      <c r="V8" s="165">
        <f>C8+K8</f>
        <v>1751406715.3032</v>
      </c>
      <c r="W8" s="165">
        <f t="shared" ref="W8:W20" si="2">V8+U8</f>
        <v>6455483362.3921995</v>
      </c>
      <c r="X8" s="167">
        <f t="shared" ref="X8:X20" si="3">W8-T8</f>
        <v>-31459785.608799934</v>
      </c>
    </row>
    <row r="9" spans="1:24" ht="22.5" customHeight="1" x14ac:dyDescent="0.25">
      <c r="A9" s="168" t="s">
        <v>45</v>
      </c>
      <c r="B9" s="169" t="s">
        <v>66</v>
      </c>
      <c r="C9" s="93">
        <f t="shared" ref="C9:C20" si="4">SUM(D9:J9)</f>
        <v>28138229</v>
      </c>
      <c r="D9" s="141">
        <v>137618</v>
      </c>
      <c r="E9" s="141">
        <v>0</v>
      </c>
      <c r="F9" s="141">
        <v>0</v>
      </c>
      <c r="G9" s="141">
        <v>0</v>
      </c>
      <c r="H9" s="141">
        <v>18263</v>
      </c>
      <c r="I9" s="141">
        <v>2005757</v>
      </c>
      <c r="J9" s="141">
        <v>25976591</v>
      </c>
      <c r="K9" s="194">
        <f t="shared" ref="K9:K20" si="5">SUM(L9:R9)</f>
        <v>19463822</v>
      </c>
      <c r="L9" s="141">
        <v>1894175</v>
      </c>
      <c r="M9" s="141">
        <v>0</v>
      </c>
      <c r="N9" s="141">
        <v>0</v>
      </c>
      <c r="O9" s="141">
        <v>0</v>
      </c>
      <c r="P9" s="141">
        <v>0</v>
      </c>
      <c r="Q9" s="141">
        <v>0</v>
      </c>
      <c r="R9" s="141">
        <v>17569647</v>
      </c>
      <c r="S9" s="170"/>
      <c r="T9" s="171">
        <v>1527802161</v>
      </c>
      <c r="U9" s="90">
        <f>'05'!D10</f>
        <v>1033395443</v>
      </c>
      <c r="V9" s="171">
        <f>C9+K9</f>
        <v>47602051</v>
      </c>
      <c r="W9" s="171">
        <f t="shared" si="2"/>
        <v>1080997494</v>
      </c>
      <c r="X9" s="172">
        <f t="shared" si="3"/>
        <v>-446804667</v>
      </c>
    </row>
    <row r="10" spans="1:24" ht="22.5" customHeight="1" x14ac:dyDescent="0.25">
      <c r="A10" s="168" t="s">
        <v>46</v>
      </c>
      <c r="B10" s="173" t="s">
        <v>305</v>
      </c>
      <c r="C10" s="93">
        <f t="shared" si="4"/>
        <v>16829662</v>
      </c>
      <c r="D10" s="141">
        <v>1399135</v>
      </c>
      <c r="E10" s="141">
        <v>0</v>
      </c>
      <c r="F10" s="141">
        <v>78232</v>
      </c>
      <c r="G10" s="141">
        <v>7833</v>
      </c>
      <c r="H10" s="141">
        <v>492355</v>
      </c>
      <c r="I10" s="141">
        <v>1819864</v>
      </c>
      <c r="J10" s="141">
        <v>13032243</v>
      </c>
      <c r="K10" s="194">
        <f t="shared" si="5"/>
        <v>60277230</v>
      </c>
      <c r="L10" s="141">
        <v>46001991</v>
      </c>
      <c r="M10" s="141">
        <v>0</v>
      </c>
      <c r="N10" s="141">
        <v>408100</v>
      </c>
      <c r="O10" s="141">
        <v>1073460</v>
      </c>
      <c r="P10" s="141">
        <v>10019128</v>
      </c>
      <c r="Q10" s="141">
        <v>0</v>
      </c>
      <c r="R10" s="141">
        <v>2774551</v>
      </c>
      <c r="S10" s="155"/>
      <c r="T10" s="171">
        <v>414996981</v>
      </c>
      <c r="U10" s="150">
        <f>'05'!D30</f>
        <v>440766673</v>
      </c>
      <c r="V10" s="171">
        <f t="shared" ref="V10:V20" si="6">C10+K10</f>
        <v>77106892</v>
      </c>
      <c r="W10" s="171">
        <f t="shared" si="2"/>
        <v>517873565</v>
      </c>
      <c r="X10" s="172">
        <f t="shared" si="3"/>
        <v>102876584</v>
      </c>
    </row>
    <row r="11" spans="1:24" ht="22.5" customHeight="1" x14ac:dyDescent="0.25">
      <c r="A11" s="168" t="s">
        <v>47</v>
      </c>
      <c r="B11" s="173" t="s">
        <v>306</v>
      </c>
      <c r="C11" s="93">
        <f t="shared" si="4"/>
        <v>873103</v>
      </c>
      <c r="D11" s="190">
        <v>141515</v>
      </c>
      <c r="E11" s="190">
        <v>0</v>
      </c>
      <c r="F11" s="190">
        <v>8045</v>
      </c>
      <c r="G11" s="190">
        <v>0</v>
      </c>
      <c r="H11" s="190">
        <v>13300</v>
      </c>
      <c r="I11" s="190">
        <v>37608</v>
      </c>
      <c r="J11" s="190">
        <v>672635</v>
      </c>
      <c r="K11" s="194">
        <f t="shared" si="5"/>
        <v>4648709</v>
      </c>
      <c r="L11" s="190">
        <v>4066344</v>
      </c>
      <c r="M11" s="190">
        <v>0</v>
      </c>
      <c r="N11" s="190">
        <v>45880</v>
      </c>
      <c r="O11" s="190">
        <v>0</v>
      </c>
      <c r="P11" s="190">
        <v>244000</v>
      </c>
      <c r="Q11" s="190">
        <v>0</v>
      </c>
      <c r="R11" s="190">
        <v>292485</v>
      </c>
      <c r="S11" s="155"/>
      <c r="T11" s="171">
        <v>86193529</v>
      </c>
      <c r="U11" s="38">
        <f>'05'!D37</f>
        <v>105752599</v>
      </c>
      <c r="V11" s="171">
        <f t="shared" si="6"/>
        <v>5521812</v>
      </c>
      <c r="W11" s="171">
        <f t="shared" si="2"/>
        <v>111274411</v>
      </c>
      <c r="X11" s="172">
        <f t="shared" si="3"/>
        <v>25080882</v>
      </c>
    </row>
    <row r="12" spans="1:24" ht="22.5" customHeight="1" x14ac:dyDescent="0.25">
      <c r="A12" s="168" t="s">
        <v>48</v>
      </c>
      <c r="B12" s="173" t="s">
        <v>307</v>
      </c>
      <c r="C12" s="93">
        <f t="shared" si="4"/>
        <v>697009</v>
      </c>
      <c r="D12" s="195">
        <v>0</v>
      </c>
      <c r="E12" s="195">
        <v>0</v>
      </c>
      <c r="F12" s="195">
        <v>0</v>
      </c>
      <c r="G12" s="195">
        <v>0</v>
      </c>
      <c r="H12" s="195">
        <v>0</v>
      </c>
      <c r="I12" s="195">
        <v>0</v>
      </c>
      <c r="J12" s="195">
        <v>697009</v>
      </c>
      <c r="K12" s="194">
        <f t="shared" si="5"/>
        <v>0</v>
      </c>
      <c r="L12" s="195">
        <v>0</v>
      </c>
      <c r="M12" s="195">
        <v>0</v>
      </c>
      <c r="N12" s="195">
        <v>0</v>
      </c>
      <c r="O12" s="195">
        <v>0</v>
      </c>
      <c r="P12" s="195">
        <v>0</v>
      </c>
      <c r="Q12" s="195">
        <v>0</v>
      </c>
      <c r="R12" s="195">
        <v>0</v>
      </c>
      <c r="S12" s="155"/>
      <c r="T12" s="171">
        <v>182762993</v>
      </c>
      <c r="U12" s="150">
        <f>'05'!D41</f>
        <v>183753395</v>
      </c>
      <c r="V12" s="171">
        <f t="shared" si="6"/>
        <v>697009</v>
      </c>
      <c r="W12" s="171">
        <f t="shared" si="2"/>
        <v>184450404</v>
      </c>
      <c r="X12" s="172">
        <f t="shared" si="3"/>
        <v>1687411</v>
      </c>
    </row>
    <row r="13" spans="1:24" ht="22.5" customHeight="1" x14ac:dyDescent="0.25">
      <c r="A13" s="168" t="s">
        <v>49</v>
      </c>
      <c r="B13" s="173" t="s">
        <v>308</v>
      </c>
      <c r="C13" s="93">
        <f t="shared" si="4"/>
        <v>15544413.303200001</v>
      </c>
      <c r="D13" s="141">
        <v>696321</v>
      </c>
      <c r="E13" s="141">
        <v>0</v>
      </c>
      <c r="F13" s="141">
        <v>66116</v>
      </c>
      <c r="G13" s="141">
        <v>0</v>
      </c>
      <c r="H13" s="141">
        <v>70209</v>
      </c>
      <c r="I13" s="141">
        <v>9620471.8032000009</v>
      </c>
      <c r="J13" s="141">
        <v>5091295.5</v>
      </c>
      <c r="K13" s="194">
        <f t="shared" si="5"/>
        <v>21957385</v>
      </c>
      <c r="L13" s="141">
        <v>18672876</v>
      </c>
      <c r="M13" s="141">
        <v>0</v>
      </c>
      <c r="N13" s="141">
        <v>68202</v>
      </c>
      <c r="O13" s="141">
        <v>139509</v>
      </c>
      <c r="P13" s="141">
        <v>359335</v>
      </c>
      <c r="Q13" s="141">
        <v>2200181</v>
      </c>
      <c r="R13" s="141">
        <v>517282</v>
      </c>
      <c r="S13" s="155"/>
      <c r="T13" s="171">
        <v>506265476</v>
      </c>
      <c r="U13" s="150">
        <f>'05'!D48</f>
        <v>481334079.08899999</v>
      </c>
      <c r="V13" s="171">
        <f t="shared" si="6"/>
        <v>37501798.303199999</v>
      </c>
      <c r="W13" s="171">
        <f t="shared" si="2"/>
        <v>518835877.39219999</v>
      </c>
      <c r="X13" s="172">
        <f t="shared" si="3"/>
        <v>12570401.392199993</v>
      </c>
    </row>
    <row r="14" spans="1:24" ht="22.5" customHeight="1" x14ac:dyDescent="0.25">
      <c r="A14" s="168" t="s">
        <v>50</v>
      </c>
      <c r="B14" s="173" t="s">
        <v>309</v>
      </c>
      <c r="C14" s="93">
        <f t="shared" si="4"/>
        <v>2661636</v>
      </c>
      <c r="D14" s="150">
        <v>258049</v>
      </c>
      <c r="E14" s="90"/>
      <c r="F14" s="38">
        <v>23739</v>
      </c>
      <c r="G14" s="150"/>
      <c r="H14" s="150">
        <v>233504</v>
      </c>
      <c r="I14" s="38">
        <v>367387</v>
      </c>
      <c r="J14" s="150">
        <v>1778957</v>
      </c>
      <c r="K14" s="194">
        <f t="shared" si="5"/>
        <v>41648364</v>
      </c>
      <c r="L14" s="150">
        <v>31536769</v>
      </c>
      <c r="M14" s="150"/>
      <c r="N14" s="150">
        <v>22000</v>
      </c>
      <c r="O14" s="150"/>
      <c r="P14" s="150">
        <v>9474132</v>
      </c>
      <c r="Q14" s="150"/>
      <c r="R14" s="150">
        <v>615463</v>
      </c>
      <c r="S14" s="155"/>
      <c r="T14" s="171">
        <v>233663209</v>
      </c>
      <c r="U14" s="150">
        <f>'05'!D54</f>
        <v>160325814</v>
      </c>
      <c r="V14" s="171">
        <f t="shared" si="6"/>
        <v>44310000</v>
      </c>
      <c r="W14" s="171">
        <f t="shared" si="2"/>
        <v>204635814</v>
      </c>
      <c r="X14" s="174">
        <f t="shared" si="3"/>
        <v>-29027395</v>
      </c>
    </row>
    <row r="15" spans="1:24" ht="22.5" customHeight="1" x14ac:dyDescent="0.25">
      <c r="A15" s="168" t="s">
        <v>51</v>
      </c>
      <c r="B15" s="173" t="s">
        <v>310</v>
      </c>
      <c r="C15" s="93">
        <f t="shared" si="4"/>
        <v>890812</v>
      </c>
      <c r="D15" s="141">
        <v>0</v>
      </c>
      <c r="E15" s="141">
        <v>0</v>
      </c>
      <c r="F15" s="141">
        <v>5200</v>
      </c>
      <c r="G15" s="141">
        <v>0</v>
      </c>
      <c r="H15" s="141">
        <v>21195</v>
      </c>
      <c r="I15" s="141">
        <v>0</v>
      </c>
      <c r="J15" s="141">
        <v>864417</v>
      </c>
      <c r="K15" s="194">
        <f t="shared" si="5"/>
        <v>162911517</v>
      </c>
      <c r="L15" s="141">
        <v>162798634</v>
      </c>
      <c r="M15" s="141">
        <v>0</v>
      </c>
      <c r="N15" s="141">
        <v>5500</v>
      </c>
      <c r="O15" s="141">
        <v>0</v>
      </c>
      <c r="P15" s="141">
        <v>0</v>
      </c>
      <c r="Q15" s="141">
        <v>0</v>
      </c>
      <c r="R15" s="141">
        <v>107383</v>
      </c>
      <c r="S15" s="155"/>
      <c r="T15" s="171">
        <v>306939855</v>
      </c>
      <c r="U15" s="150">
        <f>'05'!D62</f>
        <v>148775796</v>
      </c>
      <c r="V15" s="171">
        <f t="shared" si="6"/>
        <v>163802329</v>
      </c>
      <c r="W15" s="171">
        <f t="shared" si="2"/>
        <v>312578125</v>
      </c>
      <c r="X15" s="174">
        <f t="shared" si="3"/>
        <v>5638270</v>
      </c>
    </row>
    <row r="16" spans="1:24" ht="22.5" customHeight="1" x14ac:dyDescent="0.25">
      <c r="A16" s="168" t="s">
        <v>52</v>
      </c>
      <c r="B16" s="173" t="s">
        <v>311</v>
      </c>
      <c r="C16" s="93">
        <f t="shared" si="4"/>
        <v>7751496</v>
      </c>
      <c r="D16" s="141">
        <v>1142944</v>
      </c>
      <c r="E16" s="141">
        <v>0</v>
      </c>
      <c r="F16" s="141">
        <v>85661</v>
      </c>
      <c r="G16" s="141">
        <v>11958</v>
      </c>
      <c r="H16" s="141">
        <v>858277</v>
      </c>
      <c r="I16" s="141">
        <v>1929967</v>
      </c>
      <c r="J16" s="141">
        <v>3722689</v>
      </c>
      <c r="K16" s="194">
        <f t="shared" si="5"/>
        <v>91781484</v>
      </c>
      <c r="L16" s="141">
        <v>51225749</v>
      </c>
      <c r="M16" s="141">
        <v>0</v>
      </c>
      <c r="N16" s="141">
        <v>381602</v>
      </c>
      <c r="O16" s="141">
        <v>0</v>
      </c>
      <c r="P16" s="141">
        <v>33981912</v>
      </c>
      <c r="Q16" s="141">
        <v>75409</v>
      </c>
      <c r="R16" s="141">
        <v>6116812</v>
      </c>
      <c r="S16" s="155"/>
      <c r="T16" s="171">
        <v>271856327.00099999</v>
      </c>
      <c r="U16" s="150">
        <f>'05'!D70</f>
        <v>434283473</v>
      </c>
      <c r="V16" s="171">
        <f t="shared" si="6"/>
        <v>99532980</v>
      </c>
      <c r="W16" s="171">
        <f t="shared" si="2"/>
        <v>533816453</v>
      </c>
      <c r="X16" s="172">
        <f t="shared" si="3"/>
        <v>261960125.99900001</v>
      </c>
    </row>
    <row r="17" spans="1:24" ht="22.5" customHeight="1" x14ac:dyDescent="0.25">
      <c r="A17" s="168" t="s">
        <v>53</v>
      </c>
      <c r="B17" s="173" t="s">
        <v>312</v>
      </c>
      <c r="C17" s="93">
        <f t="shared" si="4"/>
        <v>7059668</v>
      </c>
      <c r="D17" s="142">
        <v>467196</v>
      </c>
      <c r="E17" s="142">
        <v>0</v>
      </c>
      <c r="F17" s="142">
        <v>24401</v>
      </c>
      <c r="G17" s="142">
        <v>0</v>
      </c>
      <c r="H17" s="142">
        <v>302485</v>
      </c>
      <c r="I17" s="142">
        <v>447456</v>
      </c>
      <c r="J17" s="142">
        <v>5818130</v>
      </c>
      <c r="K17" s="194">
        <f t="shared" si="5"/>
        <v>47352322</v>
      </c>
      <c r="L17" s="142">
        <v>38349586</v>
      </c>
      <c r="M17" s="142">
        <v>0</v>
      </c>
      <c r="N17" s="142">
        <v>472232</v>
      </c>
      <c r="O17" s="142">
        <v>0</v>
      </c>
      <c r="P17" s="142">
        <v>6326862</v>
      </c>
      <c r="Q17" s="142">
        <v>0</v>
      </c>
      <c r="R17" s="142">
        <v>2203642</v>
      </c>
      <c r="S17" s="155"/>
      <c r="T17" s="171">
        <v>289618769</v>
      </c>
      <c r="U17" s="151">
        <f>'05'!D78</f>
        <v>235216979</v>
      </c>
      <c r="V17" s="171">
        <f t="shared" si="6"/>
        <v>54411990</v>
      </c>
      <c r="W17" s="171">
        <f t="shared" si="2"/>
        <v>289628969</v>
      </c>
      <c r="X17" s="172">
        <f t="shared" si="3"/>
        <v>10200</v>
      </c>
    </row>
    <row r="18" spans="1:24" ht="22.5" customHeight="1" x14ac:dyDescent="0.25">
      <c r="A18" s="168" t="s">
        <v>54</v>
      </c>
      <c r="B18" s="173" t="s">
        <v>313</v>
      </c>
      <c r="C18" s="93">
        <f t="shared" si="4"/>
        <v>10676015</v>
      </c>
      <c r="D18" s="205">
        <v>1330929</v>
      </c>
      <c r="E18" s="205">
        <v>0</v>
      </c>
      <c r="F18" s="205">
        <v>82506</v>
      </c>
      <c r="G18" s="205">
        <v>0</v>
      </c>
      <c r="H18" s="205">
        <v>1316854</v>
      </c>
      <c r="I18" s="205">
        <v>4034997</v>
      </c>
      <c r="J18" s="205">
        <v>3910729</v>
      </c>
      <c r="K18" s="194">
        <f t="shared" si="5"/>
        <v>441456156</v>
      </c>
      <c r="L18" s="205">
        <v>334611419</v>
      </c>
      <c r="M18" s="205">
        <v>0</v>
      </c>
      <c r="N18" s="205">
        <v>549443</v>
      </c>
      <c r="O18" s="205">
        <v>0</v>
      </c>
      <c r="P18" s="205">
        <v>20426136</v>
      </c>
      <c r="Q18" s="205">
        <v>24826563</v>
      </c>
      <c r="R18" s="205">
        <v>61042595</v>
      </c>
      <c r="S18" s="155"/>
      <c r="T18" s="171">
        <v>682480326</v>
      </c>
      <c r="U18" s="151">
        <f>'05'!D84</f>
        <v>257236740</v>
      </c>
      <c r="V18" s="171">
        <f t="shared" si="6"/>
        <v>452132171</v>
      </c>
      <c r="W18" s="171">
        <f t="shared" si="2"/>
        <v>709368911</v>
      </c>
      <c r="X18" s="172">
        <f t="shared" si="3"/>
        <v>26888585</v>
      </c>
    </row>
    <row r="19" spans="1:24" ht="22.5" customHeight="1" x14ac:dyDescent="0.25">
      <c r="A19" s="168" t="s">
        <v>55</v>
      </c>
      <c r="B19" s="173" t="s">
        <v>314</v>
      </c>
      <c r="C19" s="93">
        <f t="shared" si="4"/>
        <v>27774547</v>
      </c>
      <c r="D19" s="141">
        <v>13406862</v>
      </c>
      <c r="E19" s="141">
        <v>0</v>
      </c>
      <c r="F19" s="141">
        <v>28730</v>
      </c>
      <c r="G19" s="141">
        <v>0</v>
      </c>
      <c r="H19" s="141">
        <v>796765</v>
      </c>
      <c r="I19" s="141">
        <v>387704</v>
      </c>
      <c r="J19" s="141">
        <v>13154486</v>
      </c>
      <c r="K19" s="194">
        <f t="shared" si="5"/>
        <v>273817095</v>
      </c>
      <c r="L19" s="141">
        <v>159660009</v>
      </c>
      <c r="M19" s="141">
        <v>0</v>
      </c>
      <c r="N19" s="141">
        <v>404800</v>
      </c>
      <c r="O19" s="141">
        <v>0</v>
      </c>
      <c r="P19" s="141">
        <v>88777249</v>
      </c>
      <c r="Q19" s="141">
        <v>15995762</v>
      </c>
      <c r="R19" s="141">
        <v>8979275</v>
      </c>
      <c r="S19" s="155"/>
      <c r="T19" s="171">
        <v>686849726</v>
      </c>
      <c r="U19" s="151">
        <f>'05'!D91</f>
        <v>392920651</v>
      </c>
      <c r="V19" s="171">
        <f t="shared" si="6"/>
        <v>301591642</v>
      </c>
      <c r="W19" s="171">
        <f t="shared" si="2"/>
        <v>694512293</v>
      </c>
      <c r="X19" s="172">
        <f t="shared" si="3"/>
        <v>7662567</v>
      </c>
    </row>
    <row r="20" spans="1:24" ht="22.5" customHeight="1" x14ac:dyDescent="0.25">
      <c r="A20" s="168" t="s">
        <v>56</v>
      </c>
      <c r="B20" s="173" t="s">
        <v>315</v>
      </c>
      <c r="C20" s="93">
        <f t="shared" si="4"/>
        <v>24666769</v>
      </c>
      <c r="D20" s="142">
        <v>1954009</v>
      </c>
      <c r="E20" s="142">
        <v>3014944</v>
      </c>
      <c r="F20" s="142">
        <v>148906</v>
      </c>
      <c r="G20" s="142">
        <v>0</v>
      </c>
      <c r="H20" s="142">
        <v>1355257</v>
      </c>
      <c r="I20" s="142">
        <v>12873075</v>
      </c>
      <c r="J20" s="142">
        <v>5320578</v>
      </c>
      <c r="K20" s="194">
        <f t="shared" si="5"/>
        <v>442529272</v>
      </c>
      <c r="L20" s="142">
        <v>282151690</v>
      </c>
      <c r="M20" s="142">
        <v>0</v>
      </c>
      <c r="N20" s="142">
        <v>404500</v>
      </c>
      <c r="O20" s="142">
        <v>0</v>
      </c>
      <c r="P20" s="142">
        <v>150534087</v>
      </c>
      <c r="Q20" s="142">
        <v>0</v>
      </c>
      <c r="R20" s="142">
        <v>9438995</v>
      </c>
      <c r="S20" s="155"/>
      <c r="T20" s="171">
        <v>1297513796</v>
      </c>
      <c r="U20" s="151">
        <f>'05'!D97</f>
        <v>830315005</v>
      </c>
      <c r="V20" s="171">
        <f t="shared" si="6"/>
        <v>467196041</v>
      </c>
      <c r="W20" s="171">
        <f t="shared" si="2"/>
        <v>1297511046</v>
      </c>
      <c r="X20" s="172">
        <f t="shared" si="3"/>
        <v>-2750</v>
      </c>
    </row>
    <row r="21" spans="1:24" ht="3" customHeight="1" x14ac:dyDescent="0.25">
      <c r="C21" s="175"/>
    </row>
    <row r="22" spans="1:24" s="154" customFormat="1" ht="20.25" customHeight="1" x14ac:dyDescent="0.25">
      <c r="B22" s="176" t="s">
        <v>294</v>
      </c>
      <c r="C22" s="177">
        <v>6486943148.0109997</v>
      </c>
    </row>
    <row r="23" spans="1:24" s="154" customFormat="1" ht="20.25" customHeight="1" x14ac:dyDescent="0.25">
      <c r="B23" s="176" t="s">
        <v>295</v>
      </c>
      <c r="C23" s="177">
        <f>'[1]05'!D9</f>
        <v>4695472788.0889997</v>
      </c>
    </row>
    <row r="24" spans="1:24" s="154" customFormat="1" ht="20.25" customHeight="1" x14ac:dyDescent="0.25">
      <c r="B24" s="176" t="s">
        <v>316</v>
      </c>
      <c r="C24" s="155">
        <f>C22-C23</f>
        <v>1791470359.9219999</v>
      </c>
      <c r="J24" s="177"/>
    </row>
    <row r="25" spans="1:24" s="154" customFormat="1" ht="20.25" customHeight="1" x14ac:dyDescent="0.25">
      <c r="B25" s="176" t="s">
        <v>296</v>
      </c>
      <c r="C25" s="155">
        <f>C7+K7</f>
        <v>1751406715.3032</v>
      </c>
      <c r="J25" s="177"/>
    </row>
    <row r="26" spans="1:24" s="154" customFormat="1" ht="20.25" customHeight="1" x14ac:dyDescent="0.25">
      <c r="C26" s="178">
        <f>C24-C25</f>
        <v>40063644.618799925</v>
      </c>
      <c r="J26" s="155"/>
      <c r="L26" s="155"/>
    </row>
    <row r="27" spans="1:24" x14ac:dyDescent="0.25">
      <c r="J27" s="170"/>
    </row>
    <row r="28" spans="1:24" x14ac:dyDescent="0.25">
      <c r="C28" s="170"/>
    </row>
    <row r="29" spans="1:24" x14ac:dyDescent="0.25">
      <c r="B29" s="154"/>
      <c r="C29" s="177"/>
      <c r="D29" s="155"/>
      <c r="E29" s="175"/>
    </row>
  </sheetData>
  <sheetProtection formatCells="0" formatColumns="0" formatRows="0" insertColumns="0" insertRows="0"/>
  <mergeCells count="10">
    <mergeCell ref="A1:R1"/>
    <mergeCell ref="A2:R2"/>
    <mergeCell ref="C3:J3"/>
    <mergeCell ref="O3:R3"/>
    <mergeCell ref="A4:A5"/>
    <mergeCell ref="B4:B5"/>
    <mergeCell ref="C4:C5"/>
    <mergeCell ref="D4:J4"/>
    <mergeCell ref="K4:K5"/>
    <mergeCell ref="L4:R4"/>
  </mergeCells>
  <pageMargins left="0.4" right="0.36" top="0.45" bottom="0.49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TT</vt:lpstr>
      <vt:lpstr>04</vt:lpstr>
      <vt:lpstr>05</vt:lpstr>
      <vt:lpstr>PLViecChuaDieuKien </vt:lpstr>
      <vt:lpstr>PLTienChuaDieuKien </vt:lpstr>
      <vt:lpstr>'04'!Print_Area</vt:lpstr>
      <vt:lpstr>'05'!Print_Area</vt:lpstr>
      <vt:lpstr>'PLTienChuaDieuKien '!Print_Area</vt:lpstr>
      <vt:lpstr>'PLViecChuaDieuKien '!Print_Area</vt:lpstr>
      <vt:lpstr>TT!Print_Area</vt:lpstr>
      <vt:lpstr>'PLTienChuaDieuKien '!Print_Titles</vt:lpstr>
      <vt:lpstr>'PLViecChuaDieuKien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2026-04-29T13:32:22Z</dcterms:created>
  <dcterms:modified xsi:type="dcterms:W3CDTF">2026-05-05T00:53:47Z</dcterms:modified>
</cp:coreProperties>
</file>