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120" yWindow="60" windowWidth="17295" windowHeight="11580" tabRatio="816" activeTab="6"/>
  </bookViews>
  <sheets>
    <sheet name="TT" sheetId="103" r:id="rId1"/>
    <sheet name="01" sheetId="85" state="hidden" r:id="rId2"/>
    <sheet name="PT01" sheetId="34" state="hidden" r:id="rId3"/>
    <sheet name="02" sheetId="91" state="hidden" r:id="rId4"/>
    <sheet name="PT02" sheetId="87" state="hidden" r:id="rId5"/>
    <sheet name="03" sheetId="92" state="hidden" r:id="rId6"/>
    <sheet name="04" sheetId="93" r:id="rId7"/>
    <sheet name="05" sheetId="94" r:id="rId8"/>
    <sheet name="06" sheetId="96" state="hidden" r:id="rId9"/>
    <sheet name="07" sheetId="97" state="hidden" r:id="rId10"/>
    <sheet name="08" sheetId="98" state="hidden" r:id="rId11"/>
    <sheet name="09" sheetId="99" state="hidden" r:id="rId12"/>
    <sheet name="10" sheetId="100" state="hidden" r:id="rId13"/>
    <sheet name="11" sheetId="121" state="hidden" r:id="rId14"/>
    <sheet name="12" sheetId="117" state="hidden" r:id="rId15"/>
    <sheet name="PLViecChuaDieuKien" sheetId="122" r:id="rId16"/>
    <sheet name="PLTienChuaDieuKien" sheetId="126" r:id="rId17"/>
  </sheets>
  <externalReferences>
    <externalReference r:id="rId18"/>
  </externalReferences>
  <definedNames>
    <definedName name="_Hlk145312109" localSheetId="10">'08'!$A$52</definedName>
    <definedName name="OLE_LINK1" localSheetId="1">'01'!$A$39</definedName>
    <definedName name="_xlnm.Print_Area" localSheetId="1">'01'!$A$1:$U$32</definedName>
    <definedName name="_xlnm.Print_Area" localSheetId="3">'02'!$A$1:$U$32</definedName>
    <definedName name="_xlnm.Print_Area" localSheetId="5">'03'!$A$1:$U$19</definedName>
    <definedName name="_xlnm.Print_Area" localSheetId="6">'04'!$A$1:$T$54</definedName>
    <definedName name="_xlnm.Print_Area" localSheetId="7">'05'!$A$1:$U$54</definedName>
    <definedName name="_xlnm.Print_Area" localSheetId="8">'06'!$A$1:$J$20</definedName>
    <definedName name="_xlnm.Print_Area" localSheetId="9">'07'!$A$1:$I$23</definedName>
    <definedName name="_xlnm.Print_Area" localSheetId="10">'08'!$A$1:$V$45</definedName>
    <definedName name="_xlnm.Print_Area" localSheetId="11">'09'!$A$1:$U$22</definedName>
    <definedName name="_xlnm.Print_Area" localSheetId="12">'10'!$A$1:$Z$22</definedName>
    <definedName name="_xlnm.Print_Area" localSheetId="13">'11'!$A$1:$W$30</definedName>
    <definedName name="_xlnm.Print_Area" localSheetId="14">'12'!$A$1:$S$22</definedName>
    <definedName name="_xlnm.Print_Area" localSheetId="16">PLTienChuaDieuKien!$A$1:$R$14</definedName>
    <definedName name="_xlnm.Print_Area" localSheetId="15">PLViecChuaDieuKien!$A$1:$R$14</definedName>
    <definedName name="_xlnm.Print_Area" localSheetId="2">'PT01'!$A$1:$D$44</definedName>
    <definedName name="_xlnm.Print_Area" localSheetId="4">'PT02'!$A$1:$D$44</definedName>
    <definedName name="_xlnm.Print_Area" localSheetId="0">TT!$A$1:$C$8</definedName>
    <definedName name="_xlnm.Print_Titles" localSheetId="16">PLTienChuaDieuKien!$4:$5</definedName>
    <definedName name="_xlnm.Print_Titles" localSheetId="15">PLViecChuaDieuKien!$4:$5</definedName>
    <definedName name="_xlnm.Print_Titles" localSheetId="2">'PT01'!$2:$2</definedName>
    <definedName name="_xlnm.Print_Titles" localSheetId="4">'PT02'!$2:$2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9" i="93" l="1"/>
  <c r="S10" i="93"/>
  <c r="S11" i="93"/>
  <c r="S12" i="93"/>
  <c r="S13" i="93"/>
  <c r="S14" i="93"/>
  <c r="S15" i="93"/>
  <c r="S16" i="93"/>
  <c r="S17" i="93"/>
  <c r="S18" i="93"/>
  <c r="S19" i="93"/>
  <c r="S20" i="93"/>
  <c r="S21" i="93"/>
  <c r="S22" i="93"/>
  <c r="S23" i="93"/>
  <c r="S24" i="93"/>
  <c r="S25" i="93"/>
  <c r="S26" i="93"/>
  <c r="C9" i="85" l="1"/>
  <c r="J9" i="93" l="1"/>
  <c r="I9" i="93" s="1"/>
  <c r="H9" i="93" s="1"/>
  <c r="C9" i="93" s="1"/>
  <c r="J10" i="93"/>
  <c r="I10" i="93" s="1"/>
  <c r="H10" i="93" s="1"/>
  <c r="C10" i="93" s="1"/>
  <c r="J11" i="93"/>
  <c r="I11" i="93" s="1"/>
  <c r="H11" i="93" s="1"/>
  <c r="C11" i="93" s="1"/>
  <c r="J12" i="93"/>
  <c r="I12" i="93" s="1"/>
  <c r="H12" i="93" s="1"/>
  <c r="C12" i="93" s="1"/>
  <c r="J13" i="93"/>
  <c r="I13" i="93" s="1"/>
  <c r="H13" i="93" s="1"/>
  <c r="C13" i="93" s="1"/>
  <c r="J14" i="93"/>
  <c r="I14" i="93" s="1"/>
  <c r="H14" i="93" s="1"/>
  <c r="C14" i="93" s="1"/>
  <c r="J15" i="93"/>
  <c r="I15" i="93" s="1"/>
  <c r="H15" i="93" s="1"/>
  <c r="C15" i="93" s="1"/>
  <c r="J16" i="93"/>
  <c r="I16" i="93" s="1"/>
  <c r="H16" i="93" s="1"/>
  <c r="C16" i="93" s="1"/>
  <c r="J17" i="93"/>
  <c r="I17" i="93" s="1"/>
  <c r="H17" i="93" s="1"/>
  <c r="C17" i="93" s="1"/>
  <c r="J18" i="93"/>
  <c r="I18" i="93" s="1"/>
  <c r="H18" i="93" s="1"/>
  <c r="C18" i="93" s="1"/>
  <c r="J19" i="93"/>
  <c r="I19" i="93" s="1"/>
  <c r="H19" i="93" s="1"/>
  <c r="C19" i="93" s="1"/>
  <c r="J20" i="93"/>
  <c r="I20" i="93" s="1"/>
  <c r="H20" i="93" s="1"/>
  <c r="C20" i="93" s="1"/>
  <c r="J21" i="93"/>
  <c r="I21" i="93" s="1"/>
  <c r="H21" i="93" s="1"/>
  <c r="C21" i="93" s="1"/>
  <c r="J22" i="93"/>
  <c r="I22" i="93" s="1"/>
  <c r="H22" i="93" s="1"/>
  <c r="C22" i="93" s="1"/>
  <c r="T12" i="91" l="1"/>
  <c r="T13" i="91"/>
  <c r="T14" i="91"/>
  <c r="T15" i="91"/>
  <c r="T16" i="91"/>
  <c r="T17" i="91"/>
  <c r="T18" i="91"/>
  <c r="T19" i="91"/>
  <c r="T20" i="91"/>
  <c r="T21" i="91"/>
  <c r="T22" i="91"/>
  <c r="T23" i="91"/>
  <c r="T24" i="91"/>
  <c r="T25" i="91"/>
  <c r="T11" i="91"/>
  <c r="C9" i="91"/>
  <c r="C10" i="91"/>
  <c r="E10" i="91"/>
  <c r="F10" i="91"/>
  <c r="G10" i="91"/>
  <c r="H10" i="91"/>
  <c r="I10" i="91"/>
  <c r="J10" i="91"/>
  <c r="K10" i="91"/>
  <c r="L10" i="91"/>
  <c r="L9" i="91" s="1"/>
  <c r="M10" i="91"/>
  <c r="M9" i="91" s="1"/>
  <c r="N10" i="91"/>
  <c r="N9" i="91" s="1"/>
  <c r="O10" i="91"/>
  <c r="O9" i="91" s="1"/>
  <c r="P10" i="91"/>
  <c r="P9" i="91" s="1"/>
  <c r="Q10" i="91"/>
  <c r="R10" i="91"/>
  <c r="S10" i="91"/>
  <c r="T10" i="91"/>
  <c r="T9" i="91" s="1"/>
  <c r="D10" i="91"/>
  <c r="E9" i="91"/>
  <c r="F9" i="91"/>
  <c r="G9" i="91"/>
  <c r="H9" i="91"/>
  <c r="I9" i="91"/>
  <c r="J9" i="91"/>
  <c r="K9" i="91"/>
  <c r="Q9" i="91"/>
  <c r="R9" i="91"/>
  <c r="S9" i="91"/>
  <c r="D9" i="91"/>
  <c r="J12" i="91"/>
  <c r="I12" i="91" s="1"/>
  <c r="H12" i="91" s="1"/>
  <c r="C12" i="91" s="1"/>
  <c r="J13" i="91"/>
  <c r="I13" i="91" s="1"/>
  <c r="H13" i="91" s="1"/>
  <c r="C13" i="91" s="1"/>
  <c r="J14" i="91"/>
  <c r="I14" i="91" s="1"/>
  <c r="H14" i="91" s="1"/>
  <c r="C14" i="91" s="1"/>
  <c r="J15" i="91"/>
  <c r="I15" i="91" s="1"/>
  <c r="H15" i="91" s="1"/>
  <c r="C15" i="91" s="1"/>
  <c r="J16" i="91"/>
  <c r="I16" i="91" s="1"/>
  <c r="H16" i="91" s="1"/>
  <c r="C16" i="91" s="1"/>
  <c r="J17" i="91"/>
  <c r="I17" i="91" s="1"/>
  <c r="H17" i="91" s="1"/>
  <c r="C17" i="91" s="1"/>
  <c r="J18" i="91"/>
  <c r="I18" i="91" s="1"/>
  <c r="H18" i="91" s="1"/>
  <c r="C18" i="91" s="1"/>
  <c r="J19" i="91"/>
  <c r="I19" i="91" s="1"/>
  <c r="H19" i="91" s="1"/>
  <c r="C19" i="91" s="1"/>
  <c r="J20" i="91"/>
  <c r="I20" i="91" s="1"/>
  <c r="H20" i="91" s="1"/>
  <c r="C20" i="91" s="1"/>
  <c r="J21" i="91"/>
  <c r="I21" i="91" s="1"/>
  <c r="H21" i="91" s="1"/>
  <c r="C21" i="91" s="1"/>
  <c r="J22" i="91"/>
  <c r="I22" i="91" s="1"/>
  <c r="H22" i="91" s="1"/>
  <c r="C22" i="91" s="1"/>
  <c r="J23" i="91"/>
  <c r="I23" i="91" s="1"/>
  <c r="H23" i="91" s="1"/>
  <c r="C23" i="91" s="1"/>
  <c r="J24" i="91"/>
  <c r="I24" i="91" s="1"/>
  <c r="H24" i="91" s="1"/>
  <c r="C24" i="91" s="1"/>
  <c r="J25" i="91"/>
  <c r="I25" i="91" s="1"/>
  <c r="H25" i="91" s="1"/>
  <c r="C25" i="91" s="1"/>
  <c r="C11" i="91"/>
  <c r="C11" i="94"/>
  <c r="J11" i="91"/>
  <c r="I11" i="91" s="1"/>
  <c r="H11" i="91" s="1"/>
  <c r="J11" i="94"/>
  <c r="I11" i="94" s="1"/>
  <c r="H11" i="94" s="1"/>
  <c r="J12" i="94"/>
  <c r="I12" i="94" s="1"/>
  <c r="H12" i="94" s="1"/>
  <c r="C12" i="94" s="1"/>
  <c r="J13" i="94"/>
  <c r="I13" i="94" s="1"/>
  <c r="H13" i="94" s="1"/>
  <c r="C13" i="94" s="1"/>
  <c r="J14" i="94"/>
  <c r="I14" i="94" s="1"/>
  <c r="H14" i="94" s="1"/>
  <c r="C14" i="94" s="1"/>
  <c r="J15" i="94"/>
  <c r="I15" i="94" s="1"/>
  <c r="H15" i="94" s="1"/>
  <c r="C15" i="94" s="1"/>
  <c r="J16" i="94"/>
  <c r="I16" i="94" s="1"/>
  <c r="H16" i="94" s="1"/>
  <c r="C16" i="94" s="1"/>
  <c r="J17" i="94"/>
  <c r="I17" i="94" s="1"/>
  <c r="H17" i="94" s="1"/>
  <c r="C17" i="94" s="1"/>
  <c r="J18" i="94"/>
  <c r="I18" i="94" s="1"/>
  <c r="H18" i="94" s="1"/>
  <c r="C18" i="94" s="1"/>
  <c r="J19" i="94"/>
  <c r="I19" i="94" s="1"/>
  <c r="H19" i="94" s="1"/>
  <c r="C19" i="94" s="1"/>
  <c r="J20" i="94"/>
  <c r="I20" i="94" s="1"/>
  <c r="H20" i="94" s="1"/>
  <c r="C20" i="94" s="1"/>
  <c r="J21" i="94"/>
  <c r="I21" i="94" s="1"/>
  <c r="H21" i="94" s="1"/>
  <c r="C21" i="94" s="1"/>
  <c r="J22" i="94"/>
  <c r="I22" i="94" s="1"/>
  <c r="H22" i="94" s="1"/>
  <c r="C22" i="94" s="1"/>
  <c r="J23" i="94"/>
  <c r="I23" i="94" s="1"/>
  <c r="H23" i="94" s="1"/>
  <c r="T11" i="94"/>
  <c r="T12" i="94"/>
  <c r="T13" i="94"/>
  <c r="T14" i="94"/>
  <c r="T15" i="94"/>
  <c r="T16" i="94"/>
  <c r="T17" i="94"/>
  <c r="T18" i="94"/>
  <c r="T19" i="94"/>
  <c r="T20" i="94"/>
  <c r="J24" i="94"/>
  <c r="I24" i="94" s="1"/>
  <c r="H24" i="94" s="1"/>
  <c r="E10" i="94" l="1"/>
  <c r="F10" i="94"/>
  <c r="G10" i="94"/>
  <c r="H10" i="94"/>
  <c r="I10" i="94"/>
  <c r="J10" i="94"/>
  <c r="K10" i="94"/>
  <c r="L10" i="94"/>
  <c r="M10" i="94"/>
  <c r="N10" i="94"/>
  <c r="O10" i="94"/>
  <c r="P10" i="94"/>
  <c r="Q10" i="94"/>
  <c r="R10" i="94"/>
  <c r="S10" i="94"/>
  <c r="D10" i="94"/>
  <c r="T10" i="94"/>
  <c r="T21" i="94"/>
  <c r="T22" i="94"/>
  <c r="T23" i="94"/>
  <c r="T24" i="94"/>
  <c r="T45" i="94" l="1"/>
  <c r="T46" i="94"/>
  <c r="T47" i="94"/>
  <c r="T48" i="94"/>
  <c r="T49" i="94"/>
  <c r="T50" i="94"/>
  <c r="J45" i="94"/>
  <c r="I45" i="94" s="1"/>
  <c r="H45" i="94" s="1"/>
  <c r="J46" i="94"/>
  <c r="I46" i="94" s="1"/>
  <c r="H46" i="94" s="1"/>
  <c r="J47" i="94"/>
  <c r="I47" i="94" s="1"/>
  <c r="H47" i="94" s="1"/>
  <c r="J48" i="94"/>
  <c r="I48" i="94" s="1"/>
  <c r="H48" i="94" s="1"/>
  <c r="J49" i="94"/>
  <c r="I49" i="94" s="1"/>
  <c r="H49" i="94" s="1"/>
  <c r="J50" i="94"/>
  <c r="I50" i="94" s="1"/>
  <c r="H50" i="94" s="1"/>
  <c r="U45" i="93"/>
  <c r="V45" i="93"/>
  <c r="W45" i="93"/>
  <c r="X45" i="93"/>
  <c r="Y45" i="93"/>
  <c r="Z45" i="93"/>
  <c r="U46" i="93"/>
  <c r="V46" i="93"/>
  <c r="W46" i="93"/>
  <c r="X46" i="93"/>
  <c r="Y46" i="93"/>
  <c r="Z46" i="93"/>
  <c r="U47" i="93"/>
  <c r="V47" i="93"/>
  <c r="W47" i="93"/>
  <c r="X47" i="93"/>
  <c r="Y47" i="93"/>
  <c r="Z47" i="93"/>
  <c r="U48" i="93"/>
  <c r="V48" i="93"/>
  <c r="W48" i="93"/>
  <c r="X48" i="93"/>
  <c r="Y48" i="93"/>
  <c r="Z48" i="93"/>
  <c r="U49" i="93"/>
  <c r="V49" i="93"/>
  <c r="W49" i="93"/>
  <c r="X49" i="93"/>
  <c r="Y49" i="93"/>
  <c r="Z49" i="93"/>
  <c r="U50" i="93"/>
  <c r="V50" i="93"/>
  <c r="W50" i="93"/>
  <c r="X50" i="93"/>
  <c r="Y50" i="93"/>
  <c r="Z50" i="93"/>
  <c r="S46" i="93"/>
  <c r="S47" i="93"/>
  <c r="S48" i="93"/>
  <c r="S49" i="93"/>
  <c r="S50" i="93"/>
  <c r="J47" i="93"/>
  <c r="I47" i="93" s="1"/>
  <c r="H47" i="93" s="1"/>
  <c r="J48" i="93"/>
  <c r="I48" i="93" s="1"/>
  <c r="H48" i="93" s="1"/>
  <c r="J49" i="93"/>
  <c r="I49" i="93" s="1"/>
  <c r="H49" i="93" s="1"/>
  <c r="J50" i="93"/>
  <c r="I50" i="93" s="1"/>
  <c r="H50" i="93" s="1"/>
  <c r="V44" i="94" l="1"/>
  <c r="W44" i="94"/>
  <c r="X44" i="94"/>
  <c r="Y44" i="94"/>
  <c r="Z44" i="94"/>
  <c r="AA44" i="94"/>
  <c r="X45" i="94"/>
  <c r="Y45" i="94"/>
  <c r="Z45" i="94"/>
  <c r="AA45" i="94"/>
  <c r="X46" i="94"/>
  <c r="Y46" i="94"/>
  <c r="Z46" i="94"/>
  <c r="AA46" i="94"/>
  <c r="X48" i="94"/>
  <c r="Y48" i="94"/>
  <c r="Z48" i="94"/>
  <c r="AA48" i="94"/>
  <c r="T40" i="94"/>
  <c r="T41" i="94"/>
  <c r="T42" i="94"/>
  <c r="T43" i="94"/>
  <c r="T44" i="94"/>
  <c r="J39" i="94"/>
  <c r="I39" i="94" s="1"/>
  <c r="H39" i="94" s="1"/>
  <c r="J40" i="94"/>
  <c r="I40" i="94" s="1"/>
  <c r="H40" i="94" s="1"/>
  <c r="J41" i="94"/>
  <c r="I41" i="94" s="1"/>
  <c r="H41" i="94" s="1"/>
  <c r="J42" i="94"/>
  <c r="I42" i="94" s="1"/>
  <c r="H42" i="94" s="1"/>
  <c r="J43" i="94"/>
  <c r="I43" i="94" s="1"/>
  <c r="H43" i="94" s="1"/>
  <c r="J44" i="94"/>
  <c r="I44" i="94" s="1"/>
  <c r="H44" i="94" s="1"/>
  <c r="S40" i="93"/>
  <c r="S41" i="93"/>
  <c r="S42" i="93"/>
  <c r="S43" i="93"/>
  <c r="S44" i="93"/>
  <c r="S45" i="93"/>
  <c r="J40" i="93"/>
  <c r="I40" i="93" s="1"/>
  <c r="H40" i="93" s="1"/>
  <c r="J41" i="93"/>
  <c r="I41" i="93" s="1"/>
  <c r="H41" i="93" s="1"/>
  <c r="J42" i="93"/>
  <c r="I42" i="93" s="1"/>
  <c r="H42" i="93" s="1"/>
  <c r="J43" i="93"/>
  <c r="I43" i="93" s="1"/>
  <c r="H43" i="93" s="1"/>
  <c r="C43" i="93" s="1"/>
  <c r="J44" i="93"/>
  <c r="I44" i="93" s="1"/>
  <c r="H44" i="93" s="1"/>
  <c r="C44" i="93" s="1"/>
  <c r="J45" i="93"/>
  <c r="I45" i="93" s="1"/>
  <c r="H45" i="93" s="1"/>
  <c r="C45" i="93" s="1"/>
  <c r="J46" i="93"/>
  <c r="I46" i="93" s="1"/>
  <c r="H46" i="93" s="1"/>
  <c r="C46" i="93" s="1"/>
  <c r="T25" i="94" l="1"/>
  <c r="T26" i="94"/>
  <c r="T27" i="94"/>
  <c r="T28" i="94"/>
  <c r="T29" i="94"/>
  <c r="T30" i="94"/>
  <c r="T31" i="94"/>
  <c r="T32" i="94"/>
  <c r="T33" i="94"/>
  <c r="T34" i="94"/>
  <c r="T35" i="94"/>
  <c r="T36" i="94"/>
  <c r="T37" i="94"/>
  <c r="T38" i="94"/>
  <c r="T39" i="94"/>
  <c r="J34" i="94"/>
  <c r="I34" i="94" s="1"/>
  <c r="H34" i="94" s="1"/>
  <c r="J35" i="94"/>
  <c r="I35" i="94" s="1"/>
  <c r="H35" i="94" s="1"/>
  <c r="J36" i="94"/>
  <c r="I36" i="94" s="1"/>
  <c r="H36" i="94" s="1"/>
  <c r="J37" i="94"/>
  <c r="I37" i="94" s="1"/>
  <c r="H37" i="94" s="1"/>
  <c r="J38" i="94"/>
  <c r="I38" i="94" s="1"/>
  <c r="H38" i="94" s="1"/>
  <c r="S27" i="93"/>
  <c r="S28" i="93"/>
  <c r="S29" i="93"/>
  <c r="S30" i="93"/>
  <c r="S31" i="93"/>
  <c r="S32" i="93"/>
  <c r="S33" i="93"/>
  <c r="S34" i="93"/>
  <c r="S35" i="93"/>
  <c r="S36" i="93"/>
  <c r="S37" i="93"/>
  <c r="S38" i="93"/>
  <c r="S39" i="93"/>
  <c r="D35" i="93"/>
  <c r="C35" i="93" s="1"/>
  <c r="C34" i="93"/>
  <c r="C36" i="93"/>
  <c r="C37" i="93"/>
  <c r="C38" i="93"/>
  <c r="C39" i="93"/>
  <c r="C40" i="93"/>
  <c r="C41" i="93"/>
  <c r="J32" i="93"/>
  <c r="I32" i="93" s="1"/>
  <c r="H32" i="93" s="1"/>
  <c r="J33" i="93"/>
  <c r="I33" i="93" s="1"/>
  <c r="H33" i="93" s="1"/>
  <c r="J34" i="93"/>
  <c r="I34" i="93" s="1"/>
  <c r="H34" i="93" s="1"/>
  <c r="J35" i="93"/>
  <c r="I35" i="93" s="1"/>
  <c r="H35" i="93" s="1"/>
  <c r="J36" i="93"/>
  <c r="I36" i="93" s="1"/>
  <c r="H36" i="93" s="1"/>
  <c r="J37" i="93"/>
  <c r="I37" i="93" s="1"/>
  <c r="H37" i="93" s="1"/>
  <c r="J38" i="93"/>
  <c r="I38" i="93" s="1"/>
  <c r="H38" i="93" s="1"/>
  <c r="J39" i="93"/>
  <c r="I39" i="93" s="1"/>
  <c r="H39" i="93" s="1"/>
  <c r="C27" i="94" l="1"/>
  <c r="C28" i="94"/>
  <c r="C29" i="94"/>
  <c r="C30" i="94"/>
  <c r="C31" i="94"/>
  <c r="C32" i="94"/>
  <c r="C33" i="94"/>
  <c r="C34" i="94"/>
  <c r="C36" i="94"/>
  <c r="C37" i="94"/>
  <c r="C38" i="94"/>
  <c r="J26" i="94"/>
  <c r="I26" i="94" s="1"/>
  <c r="H26" i="94" s="1"/>
  <c r="J27" i="94"/>
  <c r="I27" i="94" s="1"/>
  <c r="H27" i="94" s="1"/>
  <c r="J28" i="94"/>
  <c r="I28" i="94" s="1"/>
  <c r="H28" i="94" s="1"/>
  <c r="J29" i="94"/>
  <c r="I29" i="94" s="1"/>
  <c r="H29" i="94" s="1"/>
  <c r="J30" i="94"/>
  <c r="I30" i="94" s="1"/>
  <c r="H30" i="94" s="1"/>
  <c r="J31" i="94"/>
  <c r="I31" i="94" s="1"/>
  <c r="H31" i="94" s="1"/>
  <c r="J32" i="94"/>
  <c r="I32" i="94" s="1"/>
  <c r="H32" i="94" s="1"/>
  <c r="J33" i="94"/>
  <c r="I33" i="94" s="1"/>
  <c r="H33" i="94" s="1"/>
  <c r="C27" i="93"/>
  <c r="C28" i="93"/>
  <c r="C29" i="93"/>
  <c r="C30" i="93"/>
  <c r="C31" i="93"/>
  <c r="C32" i="93"/>
  <c r="C33" i="93"/>
  <c r="J27" i="93"/>
  <c r="I27" i="93" s="1"/>
  <c r="H27" i="93" s="1"/>
  <c r="J28" i="93"/>
  <c r="I28" i="93" s="1"/>
  <c r="H28" i="93" s="1"/>
  <c r="J29" i="93"/>
  <c r="I29" i="93" s="1"/>
  <c r="H29" i="93" s="1"/>
  <c r="J30" i="93"/>
  <c r="I30" i="93" s="1"/>
  <c r="H30" i="93" s="1"/>
  <c r="J31" i="93"/>
  <c r="I31" i="93" s="1"/>
  <c r="H31" i="93" s="1"/>
  <c r="C23" i="94" l="1"/>
  <c r="C24" i="94"/>
  <c r="C25" i="94"/>
  <c r="C26" i="94"/>
  <c r="J25" i="94"/>
  <c r="I25" i="94" s="1"/>
  <c r="H25" i="94" s="1"/>
  <c r="C23" i="93"/>
  <c r="C24" i="93"/>
  <c r="C25" i="93"/>
  <c r="C26" i="93"/>
  <c r="J23" i="93"/>
  <c r="I23" i="93" s="1"/>
  <c r="H23" i="93" s="1"/>
  <c r="J24" i="93"/>
  <c r="I24" i="93" s="1"/>
  <c r="H24" i="93" s="1"/>
  <c r="J25" i="93"/>
  <c r="I25" i="93" s="1"/>
  <c r="H25" i="93" s="1"/>
  <c r="J26" i="93"/>
  <c r="I26" i="93" s="1"/>
  <c r="H26" i="93" s="1"/>
  <c r="D29" i="93"/>
  <c r="E29" i="93"/>
  <c r="F29" i="93"/>
  <c r="G29" i="93"/>
  <c r="K29" i="93"/>
  <c r="L29" i="93"/>
  <c r="M29" i="93"/>
  <c r="N29" i="93"/>
  <c r="O29" i="93"/>
  <c r="P29" i="93"/>
  <c r="Q29" i="93"/>
  <c r="R29" i="93"/>
  <c r="U11" i="94" l="1"/>
  <c r="U12" i="94"/>
  <c r="U13" i="94"/>
  <c r="U14" i="94"/>
  <c r="U15" i="94"/>
  <c r="U16" i="94"/>
  <c r="U17" i="94"/>
  <c r="U18" i="94"/>
  <c r="U19" i="94"/>
  <c r="U20" i="94"/>
  <c r="U23" i="94"/>
  <c r="U24" i="94"/>
  <c r="U25" i="94"/>
  <c r="S7" i="122" l="1"/>
  <c r="C48" i="93" l="1"/>
  <c r="C49" i="93"/>
  <c r="C50" i="93"/>
  <c r="T11" i="93"/>
  <c r="T12" i="93"/>
  <c r="T13" i="93"/>
  <c r="T14" i="93"/>
  <c r="T15" i="93"/>
  <c r="T16" i="93"/>
  <c r="T17" i="93"/>
  <c r="T18" i="93"/>
  <c r="T19" i="93"/>
  <c r="T20" i="93"/>
  <c r="T23" i="93"/>
  <c r="T24" i="93"/>
  <c r="T25" i="93"/>
  <c r="T26" i="93"/>
  <c r="T27" i="93"/>
  <c r="T28" i="93"/>
  <c r="T29" i="93"/>
  <c r="T30" i="93"/>
  <c r="T31" i="93"/>
  <c r="T32" i="93"/>
  <c r="T33" i="93"/>
  <c r="T34" i="93"/>
  <c r="T36" i="93"/>
  <c r="T37" i="93"/>
  <c r="T38" i="93"/>
  <c r="T39" i="93"/>
  <c r="T40" i="93"/>
  <c r="T41" i="93"/>
  <c r="T43" i="93"/>
  <c r="T44" i="93"/>
  <c r="T45" i="93"/>
  <c r="T46" i="93"/>
  <c r="T48" i="93"/>
  <c r="T49" i="93"/>
  <c r="U26" i="94"/>
  <c r="U27" i="94"/>
  <c r="U28" i="94"/>
  <c r="U30" i="94"/>
  <c r="U31" i="94"/>
  <c r="U32" i="94"/>
  <c r="U33" i="94"/>
  <c r="U34" i="94"/>
  <c r="U36" i="94"/>
  <c r="U37" i="94"/>
  <c r="U38" i="94"/>
  <c r="U39" i="94"/>
  <c r="U40" i="94"/>
  <c r="U41" i="94"/>
  <c r="U43" i="94"/>
  <c r="U44" i="94"/>
  <c r="U45" i="94"/>
  <c r="U46" i="94"/>
  <c r="U48" i="94"/>
  <c r="U49" i="94"/>
  <c r="C39" i="94"/>
  <c r="C40" i="94"/>
  <c r="C41" i="94"/>
  <c r="C43" i="94"/>
  <c r="C44" i="94"/>
  <c r="C45" i="94"/>
  <c r="C46" i="94"/>
  <c r="C48" i="94"/>
  <c r="C49" i="94"/>
  <c r="C50" i="94"/>
  <c r="W46" i="94" l="1"/>
  <c r="V46" i="94"/>
  <c r="W45" i="94"/>
  <c r="V45" i="94"/>
  <c r="W48" i="94"/>
  <c r="V48" i="94"/>
  <c r="E47" i="94"/>
  <c r="F47" i="94"/>
  <c r="G47" i="94"/>
  <c r="K47" i="94"/>
  <c r="L47" i="94"/>
  <c r="M47" i="94"/>
  <c r="N47" i="94"/>
  <c r="AA47" i="94" s="1"/>
  <c r="O47" i="94"/>
  <c r="P47" i="94"/>
  <c r="Q47" i="94"/>
  <c r="R47" i="94"/>
  <c r="S47" i="94"/>
  <c r="D47" i="94"/>
  <c r="Z47" i="94" l="1"/>
  <c r="U47" i="94"/>
  <c r="Y47" i="94" l="1"/>
  <c r="D35" i="94"/>
  <c r="E35" i="94"/>
  <c r="F35" i="94"/>
  <c r="G35" i="94"/>
  <c r="K35" i="94"/>
  <c r="L35" i="94"/>
  <c r="M35" i="94"/>
  <c r="N35" i="94"/>
  <c r="O35" i="94"/>
  <c r="P35" i="94"/>
  <c r="Q35" i="94"/>
  <c r="R35" i="94"/>
  <c r="S35" i="94"/>
  <c r="X47" i="94" l="1"/>
  <c r="C47" i="94"/>
  <c r="W47" i="94" l="1"/>
  <c r="V47" i="94"/>
  <c r="C35" i="94"/>
  <c r="U35" i="94"/>
  <c r="D22" i="94"/>
  <c r="D29" i="94" l="1"/>
  <c r="D47" i="93" l="1"/>
  <c r="D42" i="93"/>
  <c r="S12" i="122"/>
  <c r="S11" i="122"/>
  <c r="D22" i="93"/>
  <c r="S10" i="122" s="1"/>
  <c r="S14" i="122" l="1"/>
  <c r="S13" i="122"/>
  <c r="D42" i="94"/>
  <c r="D21" i="94" l="1"/>
  <c r="T50" i="93"/>
  <c r="E22" i="94" l="1"/>
  <c r="F22" i="94"/>
  <c r="G22" i="94"/>
  <c r="K22" i="94"/>
  <c r="L22" i="94"/>
  <c r="M22" i="94"/>
  <c r="N22" i="94"/>
  <c r="O22" i="94"/>
  <c r="P22" i="94"/>
  <c r="Q22" i="94"/>
  <c r="R22" i="94"/>
  <c r="S22" i="94"/>
  <c r="E29" i="94"/>
  <c r="F29" i="94"/>
  <c r="G29" i="94"/>
  <c r="K29" i="94"/>
  <c r="L29" i="94"/>
  <c r="M29" i="94"/>
  <c r="N29" i="94"/>
  <c r="O29" i="94"/>
  <c r="P29" i="94"/>
  <c r="Q29" i="94"/>
  <c r="R29" i="94"/>
  <c r="U29" i="94" l="1"/>
  <c r="U22" i="94"/>
  <c r="J8" i="92"/>
  <c r="L9" i="99" l="1"/>
  <c r="L10" i="99"/>
  <c r="L11" i="99"/>
  <c r="L12" i="99"/>
  <c r="S9" i="99"/>
  <c r="S10" i="99"/>
  <c r="S11" i="99"/>
  <c r="S12" i="99"/>
  <c r="S13" i="99"/>
  <c r="P9" i="99"/>
  <c r="P10" i="99"/>
  <c r="P11" i="99"/>
  <c r="P12" i="99"/>
  <c r="P13" i="99"/>
  <c r="P14" i="99"/>
  <c r="U10" i="85" l="1"/>
  <c r="U11" i="85"/>
  <c r="U12" i="85"/>
  <c r="U13" i="85"/>
  <c r="U14" i="85"/>
  <c r="U15" i="85"/>
  <c r="U16" i="85"/>
  <c r="U17" i="85"/>
  <c r="U18" i="85"/>
  <c r="U19" i="85"/>
  <c r="U20" i="85"/>
  <c r="U21" i="85"/>
  <c r="U22" i="85"/>
  <c r="U23" i="85"/>
  <c r="U24" i="85"/>
  <c r="U25" i="85"/>
  <c r="U9" i="85"/>
  <c r="C13" i="100" l="1"/>
  <c r="C14" i="100"/>
  <c r="C15" i="100"/>
  <c r="C16" i="100"/>
  <c r="C12" i="100"/>
  <c r="D10" i="97" l="1"/>
  <c r="D12" i="97"/>
  <c r="D13" i="97"/>
  <c r="D14" i="97"/>
  <c r="D15" i="97"/>
  <c r="D16" i="97"/>
  <c r="J16" i="97" s="1"/>
  <c r="G10" i="97"/>
  <c r="G12" i="97"/>
  <c r="G13" i="97"/>
  <c r="G14" i="97"/>
  <c r="G15" i="97"/>
  <c r="K15" i="97" s="1"/>
  <c r="G16" i="97"/>
  <c r="K16" i="97" s="1"/>
  <c r="J10" i="92" l="1"/>
  <c r="I10" i="92" s="1"/>
  <c r="J11" i="92"/>
  <c r="I11" i="92" s="1"/>
  <c r="H11" i="92" s="1"/>
  <c r="J12" i="92"/>
  <c r="I12" i="92" s="1"/>
  <c r="H12" i="92" s="1"/>
  <c r="J13" i="92"/>
  <c r="I13" i="92" s="1"/>
  <c r="H13" i="92" s="1"/>
  <c r="J14" i="92"/>
  <c r="I14" i="92" s="1"/>
  <c r="H14" i="92" s="1"/>
  <c r="E42" i="94" l="1"/>
  <c r="E42" i="93"/>
  <c r="F42" i="93"/>
  <c r="G42" i="93"/>
  <c r="K42" i="93"/>
  <c r="L42" i="93"/>
  <c r="M42" i="93"/>
  <c r="N42" i="93"/>
  <c r="O42" i="93"/>
  <c r="P42" i="93"/>
  <c r="Q42" i="93"/>
  <c r="R42" i="93"/>
  <c r="D10" i="93"/>
  <c r="F10" i="93"/>
  <c r="G10" i="93"/>
  <c r="K10" i="93"/>
  <c r="L10" i="93"/>
  <c r="M10" i="93"/>
  <c r="N10" i="93"/>
  <c r="O10" i="93"/>
  <c r="P10" i="93"/>
  <c r="Q10" i="93"/>
  <c r="R10" i="93"/>
  <c r="E10" i="93"/>
  <c r="F42" i="94" l="1"/>
  <c r="G42" i="94"/>
  <c r="K42" i="94"/>
  <c r="L42" i="94"/>
  <c r="M42" i="94"/>
  <c r="N42" i="94"/>
  <c r="O42" i="94"/>
  <c r="P42" i="94"/>
  <c r="Q42" i="94"/>
  <c r="R42" i="94"/>
  <c r="S42" i="94"/>
  <c r="A46" i="94"/>
  <c r="B43" i="94"/>
  <c r="B44" i="94"/>
  <c r="B45" i="94"/>
  <c r="B46" i="94"/>
  <c r="T10" i="93" l="1"/>
  <c r="C10" i="94"/>
  <c r="U10" i="94"/>
  <c r="C42" i="93"/>
  <c r="T42" i="93"/>
  <c r="S29" i="94"/>
  <c r="C42" i="94" l="1"/>
  <c r="U42" i="94"/>
  <c r="H51" i="94"/>
  <c r="B12" i="94" l="1"/>
  <c r="B13" i="94"/>
  <c r="B14" i="94"/>
  <c r="B15" i="94"/>
  <c r="B16" i="94"/>
  <c r="B17" i="94"/>
  <c r="B18" i="94"/>
  <c r="B19" i="94"/>
  <c r="B20" i="94"/>
  <c r="B11" i="94"/>
  <c r="AA42" i="93" l="1"/>
  <c r="AA29" i="93"/>
  <c r="AA22" i="93"/>
  <c r="AA10" i="93"/>
  <c r="AA35" i="93"/>
  <c r="Q47" i="93"/>
  <c r="R47" i="93"/>
  <c r="AA47" i="93"/>
  <c r="AA21" i="93" l="1"/>
  <c r="AA9" i="93" s="1"/>
  <c r="U50" i="94"/>
  <c r="Z12" i="93"/>
  <c r="Z14" i="93"/>
  <c r="Z17" i="93"/>
  <c r="Z18" i="93"/>
  <c r="Z24" i="93"/>
  <c r="Z25" i="93"/>
  <c r="Z27" i="93"/>
  <c r="Z28" i="93"/>
  <c r="Z30" i="93"/>
  <c r="Z31" i="93"/>
  <c r="Z32" i="93"/>
  <c r="Z33" i="93"/>
  <c r="Z34" i="93"/>
  <c r="Z36" i="93"/>
  <c r="Z37" i="93"/>
  <c r="Z39" i="93"/>
  <c r="U11" i="93"/>
  <c r="V11" i="93"/>
  <c r="W11" i="93"/>
  <c r="X11" i="93"/>
  <c r="Y11" i="93"/>
  <c r="U12" i="93"/>
  <c r="V12" i="93"/>
  <c r="W12" i="93"/>
  <c r="X12" i="93"/>
  <c r="Y12" i="93"/>
  <c r="U13" i="93"/>
  <c r="V13" i="93"/>
  <c r="W13" i="93"/>
  <c r="X13" i="93"/>
  <c r="Y13" i="93"/>
  <c r="Z13" i="93"/>
  <c r="U14" i="93"/>
  <c r="V14" i="93"/>
  <c r="W14" i="93"/>
  <c r="X14" i="93"/>
  <c r="Y14" i="93"/>
  <c r="U15" i="93"/>
  <c r="V15" i="93"/>
  <c r="W15" i="93"/>
  <c r="X15" i="93"/>
  <c r="Y15" i="93"/>
  <c r="Z15" i="93"/>
  <c r="U16" i="93"/>
  <c r="V16" i="93"/>
  <c r="W16" i="93"/>
  <c r="X16" i="93"/>
  <c r="Y16" i="93"/>
  <c r="Z16" i="93"/>
  <c r="U17" i="93"/>
  <c r="V17" i="93"/>
  <c r="W17" i="93"/>
  <c r="X17" i="93"/>
  <c r="Y17" i="93"/>
  <c r="U18" i="93"/>
  <c r="U19" i="93"/>
  <c r="Z19" i="93"/>
  <c r="Z23" i="93"/>
  <c r="Z26" i="93"/>
  <c r="Z38" i="93"/>
  <c r="Z40" i="93"/>
  <c r="Z41" i="93"/>
  <c r="Z44" i="93"/>
  <c r="Z11" i="93" l="1"/>
  <c r="Z10" i="93" s="1"/>
  <c r="Z43" i="93"/>
  <c r="Z42" i="93" s="1"/>
  <c r="U10" i="93"/>
  <c r="Y18" i="93" l="1"/>
  <c r="Y24" i="93"/>
  <c r="Y36" i="93"/>
  <c r="Y26" i="93"/>
  <c r="Y30" i="93"/>
  <c r="Y27" i="93"/>
  <c r="Y25" i="93"/>
  <c r="Y23" i="93"/>
  <c r="Y31" i="93"/>
  <c r="Y28" i="93"/>
  <c r="Y34" i="93"/>
  <c r="Y33" i="93"/>
  <c r="Y32" i="93"/>
  <c r="Y19" i="93"/>
  <c r="Y10" i="93" l="1"/>
  <c r="W34" i="93"/>
  <c r="X34" i="93"/>
  <c r="W36" i="93"/>
  <c r="X36" i="93"/>
  <c r="W33" i="93"/>
  <c r="X33" i="93"/>
  <c r="W27" i="93"/>
  <c r="X27" i="93"/>
  <c r="W23" i="93"/>
  <c r="X23" i="93"/>
  <c r="W24" i="93"/>
  <c r="X24" i="93"/>
  <c r="W31" i="93"/>
  <c r="X31" i="93"/>
  <c r="W30" i="93"/>
  <c r="X30" i="93"/>
  <c r="X19" i="93"/>
  <c r="W32" i="93"/>
  <c r="X32" i="93"/>
  <c r="W28" i="93"/>
  <c r="X28" i="93"/>
  <c r="W25" i="93"/>
  <c r="X25" i="93"/>
  <c r="W26" i="93"/>
  <c r="X26" i="93"/>
  <c r="X18" i="93"/>
  <c r="X10" i="93" l="1"/>
  <c r="Y44" i="93"/>
  <c r="Y43" i="93"/>
  <c r="Y41" i="93"/>
  <c r="Y40" i="93"/>
  <c r="Y38" i="93"/>
  <c r="Y37" i="93"/>
  <c r="W18" i="93"/>
  <c r="V18" i="93"/>
  <c r="Y39" i="93"/>
  <c r="V19" i="93"/>
  <c r="W19" i="93"/>
  <c r="V10" i="93" l="1"/>
  <c r="W10" i="93"/>
  <c r="Y42" i="93"/>
  <c r="W40" i="93"/>
  <c r="X40" i="93"/>
  <c r="W39" i="93"/>
  <c r="X39" i="93"/>
  <c r="W43" i="93"/>
  <c r="X43" i="93"/>
  <c r="X42" i="93" s="1"/>
  <c r="W41" i="93"/>
  <c r="X41" i="93"/>
  <c r="W44" i="93"/>
  <c r="X44" i="93"/>
  <c r="W37" i="93"/>
  <c r="X37" i="93"/>
  <c r="W38" i="93"/>
  <c r="X38" i="93"/>
  <c r="W42" i="93" l="1"/>
  <c r="V14" i="94" l="1"/>
  <c r="W14" i="94"/>
  <c r="X14" i="94"/>
  <c r="Y14" i="94"/>
  <c r="Z14" i="94"/>
  <c r="AA14" i="94"/>
  <c r="V15" i="94"/>
  <c r="W15" i="94"/>
  <c r="X15" i="94"/>
  <c r="Y15" i="94"/>
  <c r="Z15" i="94"/>
  <c r="AA15" i="94"/>
  <c r="V16" i="94"/>
  <c r="W16" i="94"/>
  <c r="X16" i="94"/>
  <c r="Y16" i="94"/>
  <c r="Z16" i="94"/>
  <c r="AA16" i="94"/>
  <c r="V17" i="94"/>
  <c r="W17" i="94"/>
  <c r="X17" i="94"/>
  <c r="Y17" i="94"/>
  <c r="Z17" i="94"/>
  <c r="AA17" i="94"/>
  <c r="V18" i="94"/>
  <c r="W18" i="94"/>
  <c r="X18" i="94"/>
  <c r="Y18" i="94"/>
  <c r="Z18" i="94"/>
  <c r="AA18" i="94"/>
  <c r="V19" i="94"/>
  <c r="W19" i="94"/>
  <c r="X19" i="94"/>
  <c r="Y19" i="94"/>
  <c r="Z19" i="94"/>
  <c r="AA19" i="94"/>
  <c r="V23" i="94"/>
  <c r="W23" i="94"/>
  <c r="X23" i="94"/>
  <c r="Y23" i="94"/>
  <c r="Z23" i="94"/>
  <c r="AA23" i="94"/>
  <c r="V24" i="94"/>
  <c r="W24" i="94"/>
  <c r="X24" i="94"/>
  <c r="Y24" i="94"/>
  <c r="Z24" i="94"/>
  <c r="AA24" i="94"/>
  <c r="V25" i="94"/>
  <c r="W25" i="94"/>
  <c r="X25" i="94"/>
  <c r="Y25" i="94"/>
  <c r="Z25" i="94"/>
  <c r="AA25" i="94"/>
  <c r="V26" i="94"/>
  <c r="W26" i="94"/>
  <c r="X26" i="94"/>
  <c r="Y26" i="94"/>
  <c r="Z26" i="94"/>
  <c r="AA26" i="94"/>
  <c r="V27" i="94"/>
  <c r="W27" i="94"/>
  <c r="X27" i="94"/>
  <c r="Y27" i="94"/>
  <c r="Z27" i="94"/>
  <c r="AA27" i="94"/>
  <c r="V28" i="94"/>
  <c r="W28" i="94"/>
  <c r="X28" i="94"/>
  <c r="Y28" i="94"/>
  <c r="Z28" i="94"/>
  <c r="AA28" i="94"/>
  <c r="X30" i="94"/>
  <c r="Y30" i="94"/>
  <c r="Z30" i="94"/>
  <c r="AA30" i="94"/>
  <c r="X31" i="94"/>
  <c r="Y31" i="94"/>
  <c r="Z31" i="94"/>
  <c r="V32" i="94"/>
  <c r="W32" i="94"/>
  <c r="X32" i="94"/>
  <c r="Y32" i="94"/>
  <c r="Z32" i="94"/>
  <c r="X33" i="94"/>
  <c r="Y33" i="94"/>
  <c r="Z33" i="94"/>
  <c r="W34" i="94"/>
  <c r="X34" i="94"/>
  <c r="Y34" i="94"/>
  <c r="Z34" i="94"/>
  <c r="X35" i="94"/>
  <c r="Y35" i="94"/>
  <c r="Z35" i="94"/>
  <c r="W36" i="94"/>
  <c r="X36" i="94"/>
  <c r="Y36" i="94"/>
  <c r="Z36" i="94"/>
  <c r="X37" i="94"/>
  <c r="Y37" i="94"/>
  <c r="Z37" i="94"/>
  <c r="W38" i="94"/>
  <c r="X38" i="94"/>
  <c r="Y38" i="94"/>
  <c r="Z38" i="94"/>
  <c r="X39" i="94"/>
  <c r="Y39" i="94"/>
  <c r="Z39" i="94"/>
  <c r="X40" i="94"/>
  <c r="Y40" i="94"/>
  <c r="Z40" i="94"/>
  <c r="X41" i="94"/>
  <c r="Y41" i="94"/>
  <c r="Z41" i="94"/>
  <c r="X43" i="94"/>
  <c r="Y43" i="94"/>
  <c r="Z43" i="94"/>
  <c r="X49" i="94"/>
  <c r="Y49" i="94"/>
  <c r="Z49" i="94"/>
  <c r="AA49" i="94"/>
  <c r="V50" i="94"/>
  <c r="W50" i="94"/>
  <c r="X50" i="94"/>
  <c r="Y50" i="94"/>
  <c r="Z50" i="94"/>
  <c r="AA50" i="94"/>
  <c r="V11" i="94"/>
  <c r="W11" i="94"/>
  <c r="X11" i="94"/>
  <c r="Y11" i="94"/>
  <c r="Z11" i="94"/>
  <c r="AA11" i="94"/>
  <c r="V12" i="94"/>
  <c r="W12" i="94"/>
  <c r="X12" i="94"/>
  <c r="Y12" i="94"/>
  <c r="Z12" i="94"/>
  <c r="AA12" i="94"/>
  <c r="V30" i="94"/>
  <c r="V31" i="94"/>
  <c r="V33" i="94"/>
  <c r="V34" i="94"/>
  <c r="V35" i="94"/>
  <c r="V36" i="94"/>
  <c r="V37" i="94"/>
  <c r="V38" i="94"/>
  <c r="V39" i="94"/>
  <c r="W40" i="94"/>
  <c r="V41" i="94"/>
  <c r="V43" i="94"/>
  <c r="W49" i="94"/>
  <c r="V49" i="94" l="1"/>
  <c r="W39" i="94"/>
  <c r="W37" i="94"/>
  <c r="V40" i="94"/>
  <c r="W41" i="94"/>
  <c r="W43" i="94"/>
  <c r="W30" i="94"/>
  <c r="W35" i="94"/>
  <c r="W33" i="94"/>
  <c r="W31" i="94"/>
  <c r="B23" i="94" l="1"/>
  <c r="B24" i="94"/>
  <c r="B25" i="94"/>
  <c r="B27" i="94"/>
  <c r="B28" i="94"/>
  <c r="A45" i="94" l="1"/>
  <c r="A38" i="94"/>
  <c r="A39" i="94"/>
  <c r="A40" i="94"/>
  <c r="A41" i="94"/>
  <c r="AA31" i="94" l="1"/>
  <c r="AA32" i="94"/>
  <c r="AA33" i="94"/>
  <c r="AA34" i="94"/>
  <c r="AA37" i="94"/>
  <c r="AA38" i="94"/>
  <c r="AA39" i="94"/>
  <c r="AA40" i="94"/>
  <c r="AA41" i="94"/>
  <c r="AA43" i="94"/>
  <c r="U43" i="93" l="1"/>
  <c r="V43" i="93"/>
  <c r="V42" i="93" s="1"/>
  <c r="V36" i="93"/>
  <c r="U36" i="93"/>
  <c r="U32" i="93"/>
  <c r="V32" i="93"/>
  <c r="U27" i="93"/>
  <c r="V27" i="93"/>
  <c r="U34" i="93"/>
  <c r="V34" i="93"/>
  <c r="U26" i="93"/>
  <c r="V26" i="93"/>
  <c r="U30" i="93"/>
  <c r="V30" i="93"/>
  <c r="U28" i="93"/>
  <c r="V28" i="93"/>
  <c r="U39" i="93"/>
  <c r="V39" i="93"/>
  <c r="U25" i="93"/>
  <c r="V25" i="93"/>
  <c r="U31" i="93"/>
  <c r="V31" i="93"/>
  <c r="U40" i="93"/>
  <c r="V40" i="93"/>
  <c r="V38" i="93"/>
  <c r="U38" i="93"/>
  <c r="U24" i="93"/>
  <c r="V24" i="93"/>
  <c r="U33" i="93"/>
  <c r="V33" i="93"/>
  <c r="V44" i="93"/>
  <c r="U44" i="93"/>
  <c r="U41" i="93"/>
  <c r="V41" i="93"/>
  <c r="U37" i="93"/>
  <c r="V37" i="93"/>
  <c r="V23" i="93"/>
  <c r="U23" i="93"/>
  <c r="AA35" i="94"/>
  <c r="AA36" i="94"/>
  <c r="A2" i="122"/>
  <c r="U42" i="93" l="1"/>
  <c r="B42" i="94"/>
  <c r="B47" i="94"/>
  <c r="B21" i="94" l="1"/>
  <c r="B22" i="94"/>
  <c r="B29" i="94"/>
  <c r="B33" i="94"/>
  <c r="B34" i="94"/>
  <c r="B35" i="94"/>
  <c r="B36" i="94"/>
  <c r="B37" i="94"/>
  <c r="B38" i="94"/>
  <c r="B39" i="94"/>
  <c r="B40" i="94"/>
  <c r="B41" i="94"/>
  <c r="B48" i="94"/>
  <c r="B49" i="94"/>
  <c r="B50" i="94"/>
  <c r="AA29" i="94" l="1"/>
  <c r="Z29" i="94" l="1"/>
  <c r="Y29" i="94" l="1"/>
  <c r="X29" i="94" l="1"/>
  <c r="AA42" i="94"/>
  <c r="V29" i="94" l="1"/>
  <c r="W29" i="94"/>
  <c r="Z42" i="94"/>
  <c r="Y42" i="94" l="1"/>
  <c r="C10" i="100"/>
  <c r="X42" i="94" l="1"/>
  <c r="C11" i="97"/>
  <c r="W42" i="94" l="1"/>
  <c r="V42" i="94"/>
  <c r="H10" i="117" l="1"/>
  <c r="B17" i="100" l="1"/>
  <c r="E19" i="98" l="1"/>
  <c r="E11" i="98" s="1"/>
  <c r="F19" i="98"/>
  <c r="G19" i="98"/>
  <c r="H19" i="98"/>
  <c r="E18" i="98"/>
  <c r="F18" i="98"/>
  <c r="G18" i="98"/>
  <c r="H18" i="98"/>
  <c r="I18" i="98"/>
  <c r="J18" i="98"/>
  <c r="K18" i="98"/>
  <c r="L18" i="98"/>
  <c r="M18" i="98"/>
  <c r="N18" i="98"/>
  <c r="O18" i="98"/>
  <c r="P18" i="98"/>
  <c r="Q18" i="98"/>
  <c r="R18" i="98"/>
  <c r="S18" i="98"/>
  <c r="T18" i="98"/>
  <c r="U18" i="98"/>
  <c r="V18" i="98"/>
  <c r="E17" i="98"/>
  <c r="F17" i="98"/>
  <c r="G17" i="98"/>
  <c r="H17" i="98"/>
  <c r="I17" i="98"/>
  <c r="J17" i="98"/>
  <c r="K17" i="98"/>
  <c r="L17" i="98"/>
  <c r="M17" i="98"/>
  <c r="N17" i="98"/>
  <c r="O17" i="98"/>
  <c r="P17" i="98"/>
  <c r="Q17" i="98"/>
  <c r="R17" i="98"/>
  <c r="S17" i="98"/>
  <c r="T17" i="98"/>
  <c r="U17" i="98"/>
  <c r="V17" i="98"/>
  <c r="D18" i="98"/>
  <c r="D19" i="98"/>
  <c r="D11" i="98" s="1"/>
  <c r="D17" i="98"/>
  <c r="A49" i="94"/>
  <c r="A50" i="94"/>
  <c r="R12" i="100"/>
  <c r="R13" i="100"/>
  <c r="R14" i="100"/>
  <c r="R15" i="100"/>
  <c r="R16" i="100"/>
  <c r="J15" i="97"/>
  <c r="A44" i="94"/>
  <c r="A37" i="94" l="1"/>
  <c r="B8" i="96" l="1"/>
  <c r="B10" i="94"/>
  <c r="B7" i="96" s="1"/>
  <c r="B10" i="97" s="1"/>
  <c r="B9" i="96"/>
  <c r="B10" i="96"/>
  <c r="B11" i="96"/>
  <c r="B12" i="96"/>
  <c r="B13" i="96"/>
  <c r="C9" i="92" l="1"/>
  <c r="C11" i="92"/>
  <c r="C12" i="92"/>
  <c r="C13" i="92"/>
  <c r="C14" i="92"/>
  <c r="E10" i="92"/>
  <c r="F10" i="92"/>
  <c r="G10" i="92"/>
  <c r="K10" i="92"/>
  <c r="L10" i="92"/>
  <c r="M10" i="92"/>
  <c r="N10" i="92"/>
  <c r="T10" i="92" s="1"/>
  <c r="O10" i="92"/>
  <c r="P10" i="92"/>
  <c r="H10" i="92" s="1"/>
  <c r="Q10" i="92"/>
  <c r="R10" i="92"/>
  <c r="S10" i="92"/>
  <c r="D10" i="92"/>
  <c r="C10" i="92" l="1"/>
  <c r="M17" i="117"/>
  <c r="P24" i="121"/>
  <c r="O17" i="99"/>
  <c r="B17" i="99"/>
  <c r="P45" i="98"/>
  <c r="B45" i="98"/>
  <c r="F20" i="96"/>
  <c r="C14" i="98" l="1"/>
  <c r="C15" i="98"/>
  <c r="C16" i="98"/>
  <c r="C20" i="98"/>
  <c r="C13" i="98"/>
  <c r="O10" i="117" l="1"/>
  <c r="E10" i="117"/>
  <c r="S14" i="99"/>
  <c r="S15" i="99"/>
  <c r="S16" i="99"/>
  <c r="P15" i="99"/>
  <c r="P16" i="99"/>
  <c r="L13" i="99"/>
  <c r="L14" i="99"/>
  <c r="L15" i="99"/>
  <c r="L16" i="99"/>
  <c r="H9" i="98"/>
  <c r="I9" i="98"/>
  <c r="J9" i="98"/>
  <c r="K9" i="98"/>
  <c r="L9" i="98"/>
  <c r="M9" i="98"/>
  <c r="N9" i="98"/>
  <c r="O9" i="98"/>
  <c r="P9" i="98"/>
  <c r="Q9" i="98"/>
  <c r="R9" i="98"/>
  <c r="S9" i="98"/>
  <c r="T9" i="98"/>
  <c r="U9" i="98"/>
  <c r="V9" i="98"/>
  <c r="H10" i="98"/>
  <c r="I10" i="98"/>
  <c r="J10" i="98"/>
  <c r="K10" i="98"/>
  <c r="L10" i="98"/>
  <c r="M10" i="98"/>
  <c r="N10" i="98"/>
  <c r="O10" i="98"/>
  <c r="P10" i="98"/>
  <c r="Q10" i="98"/>
  <c r="R10" i="98"/>
  <c r="S10" i="98"/>
  <c r="T10" i="98"/>
  <c r="U10" i="98"/>
  <c r="V10" i="98"/>
  <c r="E9" i="98"/>
  <c r="F9" i="98"/>
  <c r="G9" i="98"/>
  <c r="E10" i="98"/>
  <c r="F10" i="98"/>
  <c r="G10" i="98"/>
  <c r="F11" i="98"/>
  <c r="G11" i="98"/>
  <c r="H11" i="98"/>
  <c r="E11" i="97"/>
  <c r="F11" i="97"/>
  <c r="H11" i="97"/>
  <c r="D11" i="97" l="1"/>
  <c r="C17" i="98"/>
  <c r="C9" i="98" s="1"/>
  <c r="D9" i="98"/>
  <c r="C19" i="98"/>
  <c r="C11" i="98" s="1"/>
  <c r="C18" i="98"/>
  <c r="C10" i="98" s="1"/>
  <c r="D10" i="98"/>
  <c r="D10" i="117"/>
  <c r="AA13" i="94" l="1"/>
  <c r="X13" i="94" l="1"/>
  <c r="Z13" i="94"/>
  <c r="Y13" i="94"/>
  <c r="W13" i="94" l="1"/>
  <c r="V13" i="94"/>
  <c r="F35" i="93" l="1"/>
  <c r="G35" i="93"/>
  <c r="K35" i="93"/>
  <c r="L35" i="93"/>
  <c r="M35" i="93"/>
  <c r="N35" i="93"/>
  <c r="O35" i="93"/>
  <c r="P35" i="93"/>
  <c r="Q35" i="93"/>
  <c r="R35" i="93"/>
  <c r="E35" i="93"/>
  <c r="Z35" i="93" l="1"/>
  <c r="T35" i="93" l="1"/>
  <c r="Y35" i="93"/>
  <c r="AC13" i="100"/>
  <c r="AC14" i="100"/>
  <c r="AD14" i="100"/>
  <c r="AC15" i="100"/>
  <c r="AC16" i="100"/>
  <c r="R10" i="100"/>
  <c r="AD13" i="100"/>
  <c r="X35" i="93" l="1"/>
  <c r="AD16" i="100"/>
  <c r="W35" i="93" l="1"/>
  <c r="V35" i="93" l="1"/>
  <c r="U35" i="93"/>
  <c r="AA15" i="100"/>
  <c r="AB15" i="100"/>
  <c r="AA14" i="100"/>
  <c r="AB14" i="100"/>
  <c r="AA16" i="100"/>
  <c r="AB16" i="100"/>
  <c r="Y13" i="99"/>
  <c r="Y14" i="99"/>
  <c r="Y15" i="99"/>
  <c r="Y16" i="99"/>
  <c r="V15" i="99" l="1"/>
  <c r="W15" i="99"/>
  <c r="X15" i="99"/>
  <c r="Z15" i="99"/>
  <c r="AA15" i="99"/>
  <c r="X16" i="99"/>
  <c r="V16" i="99"/>
  <c r="W16" i="99"/>
  <c r="Z16" i="99"/>
  <c r="AA16" i="99"/>
  <c r="X14" i="99"/>
  <c r="V14" i="99"/>
  <c r="W14" i="99"/>
  <c r="Z14" i="99"/>
  <c r="AA14" i="99"/>
  <c r="V13" i="99"/>
  <c r="W13" i="99"/>
  <c r="X13" i="99"/>
  <c r="Z13" i="99"/>
  <c r="AA13" i="99"/>
  <c r="D8" i="96" l="1"/>
  <c r="E8" i="96"/>
  <c r="F8" i="96"/>
  <c r="G8" i="96"/>
  <c r="H8" i="96"/>
  <c r="I8" i="96"/>
  <c r="J8" i="96"/>
  <c r="C8" i="96"/>
  <c r="AA13" i="100" l="1"/>
  <c r="AB13" i="100"/>
  <c r="B11" i="122"/>
  <c r="B12" i="122"/>
  <c r="B13" i="122"/>
  <c r="B14" i="122"/>
  <c r="B10" i="122"/>
  <c r="B11" i="126"/>
  <c r="B12" i="126"/>
  <c r="B13" i="126"/>
  <c r="B14" i="126"/>
  <c r="B10" i="126"/>
  <c r="H1" i="96" l="1"/>
  <c r="Q1" i="99"/>
  <c r="S1" i="121"/>
  <c r="O1" i="117"/>
  <c r="A47" i="94" l="1"/>
  <c r="A48" i="94"/>
  <c r="A36" i="94" l="1"/>
  <c r="A42" i="94"/>
  <c r="A43" i="94"/>
  <c r="AA10" i="94" l="1"/>
  <c r="E22" i="93"/>
  <c r="F22" i="93"/>
  <c r="G22" i="93"/>
  <c r="K22" i="93"/>
  <c r="L22" i="93"/>
  <c r="M22" i="93"/>
  <c r="N22" i="93"/>
  <c r="O22" i="93"/>
  <c r="P22" i="93"/>
  <c r="Q22" i="93"/>
  <c r="R22" i="93"/>
  <c r="Z22" i="93" l="1"/>
  <c r="Z10" i="94"/>
  <c r="T22" i="93" l="1"/>
  <c r="Y22" i="93"/>
  <c r="Y10" i="94"/>
  <c r="W22" i="93" l="1"/>
  <c r="X22" i="93"/>
  <c r="X10" i="94"/>
  <c r="F21" i="94"/>
  <c r="O21" i="94"/>
  <c r="Q21" i="94"/>
  <c r="R21" i="93"/>
  <c r="Q21" i="93"/>
  <c r="P47" i="93"/>
  <c r="O47" i="93"/>
  <c r="N47" i="93"/>
  <c r="M47" i="93"/>
  <c r="L47" i="93"/>
  <c r="K47" i="93"/>
  <c r="G47" i="93"/>
  <c r="F47" i="93"/>
  <c r="E47" i="93"/>
  <c r="D11" i="99"/>
  <c r="E11" i="99"/>
  <c r="F11" i="99"/>
  <c r="G11" i="99"/>
  <c r="H11" i="99"/>
  <c r="I11" i="99"/>
  <c r="J11" i="99"/>
  <c r="K11" i="99"/>
  <c r="M11" i="99"/>
  <c r="N11" i="99"/>
  <c r="O11" i="99"/>
  <c r="Q11" i="99"/>
  <c r="R11" i="99"/>
  <c r="T11" i="99"/>
  <c r="U11" i="99"/>
  <c r="C11" i="99"/>
  <c r="AD15" i="100"/>
  <c r="D11" i="100"/>
  <c r="F11" i="117"/>
  <c r="G11" i="117"/>
  <c r="I11" i="117"/>
  <c r="J11" i="117"/>
  <c r="K11" i="117"/>
  <c r="L11" i="117"/>
  <c r="M11" i="117"/>
  <c r="N11" i="117"/>
  <c r="P11" i="117"/>
  <c r="Q11" i="117"/>
  <c r="R11" i="117"/>
  <c r="S11" i="117"/>
  <c r="C11" i="117"/>
  <c r="B13" i="117"/>
  <c r="B14" i="117"/>
  <c r="B15" i="117"/>
  <c r="B16" i="117"/>
  <c r="B12" i="117"/>
  <c r="E13" i="121"/>
  <c r="G13" i="121"/>
  <c r="H13" i="121"/>
  <c r="I13" i="121"/>
  <c r="K13" i="121"/>
  <c r="M13" i="121"/>
  <c r="N13" i="121"/>
  <c r="O13" i="121"/>
  <c r="Q13" i="121"/>
  <c r="R13" i="121"/>
  <c r="T13" i="121"/>
  <c r="U13" i="121"/>
  <c r="V13" i="121"/>
  <c r="W13" i="121"/>
  <c r="D13" i="121"/>
  <c r="B15" i="121"/>
  <c r="B16" i="121"/>
  <c r="B17" i="121"/>
  <c r="B18" i="121"/>
  <c r="B19" i="121"/>
  <c r="B20" i="121"/>
  <c r="B21" i="121"/>
  <c r="B22" i="121"/>
  <c r="B23" i="121"/>
  <c r="B14" i="121"/>
  <c r="E11" i="100"/>
  <c r="F11" i="100"/>
  <c r="G11" i="100"/>
  <c r="H11" i="100"/>
  <c r="I11" i="100"/>
  <c r="J11" i="100"/>
  <c r="K11" i="100"/>
  <c r="L11" i="100"/>
  <c r="M11" i="100"/>
  <c r="N11" i="100"/>
  <c r="O11" i="100"/>
  <c r="P11" i="100"/>
  <c r="Q11" i="100"/>
  <c r="S11" i="100"/>
  <c r="T11" i="100"/>
  <c r="U11" i="100"/>
  <c r="V11" i="100"/>
  <c r="W11" i="100"/>
  <c r="X11" i="100"/>
  <c r="Y11" i="100"/>
  <c r="Z11" i="100"/>
  <c r="B13" i="100"/>
  <c r="B14" i="100"/>
  <c r="B15" i="100"/>
  <c r="B16" i="100"/>
  <c r="B12" i="100"/>
  <c r="C9" i="97"/>
  <c r="B13" i="99"/>
  <c r="B14" i="99"/>
  <c r="B15" i="99"/>
  <c r="B16" i="99"/>
  <c r="B12" i="99"/>
  <c r="C47" i="93" l="1"/>
  <c r="Z29" i="93"/>
  <c r="Z21" i="93" s="1"/>
  <c r="AA22" i="94"/>
  <c r="U22" i="93"/>
  <c r="V22" i="93"/>
  <c r="V10" i="94"/>
  <c r="W10" i="94"/>
  <c r="E21" i="94"/>
  <c r="P21" i="94"/>
  <c r="N21" i="94"/>
  <c r="S21" i="94"/>
  <c r="S9" i="94" s="1"/>
  <c r="S8" i="91" s="1"/>
  <c r="M21" i="94"/>
  <c r="M9" i="94" s="1"/>
  <c r="M8" i="91" s="1"/>
  <c r="L21" i="94"/>
  <c r="L9" i="94" s="1"/>
  <c r="L8" i="91" s="1"/>
  <c r="G21" i="94"/>
  <c r="G9" i="94" s="1"/>
  <c r="G8" i="91" s="1"/>
  <c r="R21" i="94"/>
  <c r="R9" i="94" s="1"/>
  <c r="R8" i="91" s="1"/>
  <c r="K21" i="94"/>
  <c r="D21" i="93"/>
  <c r="L21" i="93"/>
  <c r="G21" i="93"/>
  <c r="F21" i="93"/>
  <c r="K21" i="93"/>
  <c r="M21" i="93"/>
  <c r="N21" i="93"/>
  <c r="O21" i="93"/>
  <c r="P21" i="93"/>
  <c r="E21" i="93"/>
  <c r="F9" i="94"/>
  <c r="F8" i="91" s="1"/>
  <c r="Q9" i="94"/>
  <c r="Q8" i="91" s="1"/>
  <c r="R11" i="100"/>
  <c r="R9" i="100" s="1"/>
  <c r="H11" i="117"/>
  <c r="E11" i="117"/>
  <c r="O11" i="117"/>
  <c r="J11" i="97"/>
  <c r="T47" i="93" l="1"/>
  <c r="AA21" i="94"/>
  <c r="P9" i="94"/>
  <c r="D11" i="117"/>
  <c r="Z21" i="94"/>
  <c r="Y29" i="93"/>
  <c r="Y21" i="93" s="1"/>
  <c r="Z22" i="94"/>
  <c r="E9" i="94"/>
  <c r="AK9" i="94"/>
  <c r="BD9" i="94"/>
  <c r="AP9" i="94"/>
  <c r="BI9" i="94"/>
  <c r="AL9" i="94"/>
  <c r="BE9" i="94"/>
  <c r="AF9" i="94"/>
  <c r="AY9" i="94"/>
  <c r="AQ9" i="94"/>
  <c r="BJ9" i="94"/>
  <c r="AE9" i="94"/>
  <c r="AX9" i="94"/>
  <c r="AR9" i="94"/>
  <c r="BK9" i="94"/>
  <c r="N9" i="94"/>
  <c r="D9" i="94"/>
  <c r="O9" i="94"/>
  <c r="O8" i="91" s="1"/>
  <c r="K9" i="94"/>
  <c r="T9" i="94" l="1"/>
  <c r="T21" i="93"/>
  <c r="U21" i="94"/>
  <c r="P8" i="91"/>
  <c r="BH9" i="94"/>
  <c r="D8" i="91"/>
  <c r="C15" i="126"/>
  <c r="AO9" i="94"/>
  <c r="Y21" i="94"/>
  <c r="X29" i="93"/>
  <c r="X21" i="93" s="1"/>
  <c r="T8" i="91"/>
  <c r="X21" i="94"/>
  <c r="Y22" i="94"/>
  <c r="BC9" i="94"/>
  <c r="K8" i="91"/>
  <c r="AW9" i="94"/>
  <c r="E8" i="91"/>
  <c r="N8" i="91"/>
  <c r="BF9" i="94"/>
  <c r="AV9" i="94"/>
  <c r="AD9" i="94"/>
  <c r="AN9" i="94"/>
  <c r="BG9" i="94"/>
  <c r="AJ9" i="94"/>
  <c r="J9" i="94"/>
  <c r="AM9" i="94"/>
  <c r="AC9" i="94"/>
  <c r="W29" i="93" l="1"/>
  <c r="W21" i="93" s="1"/>
  <c r="X22" i="94"/>
  <c r="V21" i="94"/>
  <c r="W21" i="94"/>
  <c r="BL9" i="94"/>
  <c r="J8" i="91"/>
  <c r="I9" i="94"/>
  <c r="I8" i="91" s="1"/>
  <c r="BB9" i="94"/>
  <c r="AI9" i="94"/>
  <c r="U9" i="94" l="1"/>
  <c r="U29" i="93"/>
  <c r="U21" i="93" s="1"/>
  <c r="V29" i="93"/>
  <c r="V21" i="93" s="1"/>
  <c r="V22" i="94"/>
  <c r="W22" i="94"/>
  <c r="H9" i="94"/>
  <c r="C9" i="94" s="1"/>
  <c r="BA9" i="94"/>
  <c r="AH9" i="94"/>
  <c r="W23" i="98"/>
  <c r="Z22" i="98"/>
  <c r="Z21" i="98"/>
  <c r="W21" i="98"/>
  <c r="Z20" i="98"/>
  <c r="Y20" i="98"/>
  <c r="X20" i="98"/>
  <c r="W20" i="98"/>
  <c r="Z16" i="98"/>
  <c r="Y16" i="98"/>
  <c r="X16" i="98"/>
  <c r="W16" i="98"/>
  <c r="W31" i="98"/>
  <c r="Z30" i="98"/>
  <c r="W30" i="98"/>
  <c r="Z29" i="98"/>
  <c r="W29" i="98"/>
  <c r="Z28" i="98"/>
  <c r="Y28" i="98"/>
  <c r="X28" i="98"/>
  <c r="W28" i="98"/>
  <c r="W27" i="98"/>
  <c r="Z26" i="98"/>
  <c r="Z25" i="98"/>
  <c r="W25" i="98"/>
  <c r="Z24" i="98"/>
  <c r="Y24" i="98"/>
  <c r="X24" i="98"/>
  <c r="W24" i="98"/>
  <c r="W39" i="98"/>
  <c r="Z38" i="98"/>
  <c r="X37" i="98"/>
  <c r="W37" i="98"/>
  <c r="Z36" i="98"/>
  <c r="Y36" i="98"/>
  <c r="X36" i="98"/>
  <c r="W36" i="98"/>
  <c r="W35" i="98"/>
  <c r="Z34" i="98"/>
  <c r="W34" i="98"/>
  <c r="Z33" i="98"/>
  <c r="W33" i="98"/>
  <c r="Z32" i="98"/>
  <c r="Y32" i="98"/>
  <c r="X32" i="98"/>
  <c r="W32" i="98"/>
  <c r="C8" i="91" l="1"/>
  <c r="H8" i="91"/>
  <c r="AZ9" i="94"/>
  <c r="AG9" i="94"/>
  <c r="W19" i="98"/>
  <c r="Z17" i="98"/>
  <c r="Z18" i="98"/>
  <c r="W26" i="98"/>
  <c r="X34" i="98"/>
  <c r="Y37" i="98"/>
  <c r="X29" i="98"/>
  <c r="Y34" i="98"/>
  <c r="Z37" i="98"/>
  <c r="X26" i="98"/>
  <c r="Y29" i="98"/>
  <c r="Y26" i="98"/>
  <c r="X21" i="98"/>
  <c r="X18" i="98"/>
  <c r="Y21" i="98"/>
  <c r="Y18" i="98"/>
  <c r="W22" i="98"/>
  <c r="X17" i="98"/>
  <c r="X22" i="98"/>
  <c r="Y17" i="98"/>
  <c r="Y22" i="98"/>
  <c r="X25" i="98"/>
  <c r="X30" i="98"/>
  <c r="Y25" i="98"/>
  <c r="Y30" i="98"/>
  <c r="X38" i="98"/>
  <c r="Y33" i="98"/>
  <c r="Y38" i="98"/>
  <c r="W38" i="98"/>
  <c r="X33" i="98"/>
  <c r="AU9" i="94" l="1"/>
  <c r="AB9" i="94"/>
  <c r="W18" i="98"/>
  <c r="W17" i="98"/>
  <c r="Z12" i="98" l="1"/>
  <c r="Y12" i="98"/>
  <c r="X12" i="98"/>
  <c r="W12" i="98"/>
  <c r="O22" i="92" l="1"/>
  <c r="O36" i="91"/>
  <c r="Z11" i="91"/>
  <c r="Z12" i="91"/>
  <c r="Z13" i="91"/>
  <c r="Z14" i="91"/>
  <c r="Z15" i="91"/>
  <c r="Z16" i="91"/>
  <c r="Z17" i="91"/>
  <c r="Z19" i="91"/>
  <c r="Z20" i="91"/>
  <c r="Z21" i="91"/>
  <c r="Z22" i="91"/>
  <c r="Z23" i="91"/>
  <c r="Z24" i="91"/>
  <c r="Z25" i="91"/>
  <c r="E35" i="85"/>
  <c r="F35" i="85"/>
  <c r="G35" i="85"/>
  <c r="H35" i="85"/>
  <c r="I35" i="85"/>
  <c r="J35" i="85"/>
  <c r="K35" i="85"/>
  <c r="L35" i="85"/>
  <c r="M35" i="85"/>
  <c r="N35" i="85"/>
  <c r="O35" i="85"/>
  <c r="P35" i="85"/>
  <c r="Q35" i="85"/>
  <c r="R35" i="85"/>
  <c r="S35" i="85"/>
  <c r="T35" i="85"/>
  <c r="E36" i="85"/>
  <c r="F36" i="85"/>
  <c r="G36" i="85"/>
  <c r="H36" i="85"/>
  <c r="I36" i="85"/>
  <c r="J36" i="85"/>
  <c r="K36" i="85"/>
  <c r="L36" i="85"/>
  <c r="M36" i="85"/>
  <c r="N36" i="85"/>
  <c r="O36" i="85"/>
  <c r="P36" i="85"/>
  <c r="Q36" i="85"/>
  <c r="R36" i="85"/>
  <c r="S36" i="85"/>
  <c r="T36" i="85"/>
  <c r="D37" i="85"/>
  <c r="E37" i="85"/>
  <c r="F37" i="85"/>
  <c r="G37" i="85"/>
  <c r="H37" i="85"/>
  <c r="I37" i="85"/>
  <c r="J37" i="85"/>
  <c r="K37" i="85"/>
  <c r="L37" i="85"/>
  <c r="M37" i="85"/>
  <c r="N37" i="85"/>
  <c r="O37" i="85"/>
  <c r="P37" i="85"/>
  <c r="Q37" i="85"/>
  <c r="R37" i="85"/>
  <c r="S37" i="85"/>
  <c r="T37" i="85"/>
  <c r="C37" i="85"/>
  <c r="C36" i="85"/>
  <c r="C35" i="85"/>
  <c r="H11" i="121" l="1"/>
  <c r="M11" i="121"/>
  <c r="N11" i="121"/>
  <c r="O11" i="121"/>
  <c r="Q11" i="121"/>
  <c r="R11" i="121"/>
  <c r="T11" i="121"/>
  <c r="D11" i="121"/>
  <c r="E11" i="121"/>
  <c r="G11" i="121"/>
  <c r="I11" i="121"/>
  <c r="K11" i="121"/>
  <c r="U11" i="121"/>
  <c r="V11" i="121"/>
  <c r="W11" i="121"/>
  <c r="S12" i="121"/>
  <c r="AC12" i="121" s="1"/>
  <c r="S14" i="121"/>
  <c r="P12" i="121"/>
  <c r="AB12" i="121" s="1"/>
  <c r="P14" i="121"/>
  <c r="L12" i="121"/>
  <c r="L14" i="121"/>
  <c r="F12" i="121"/>
  <c r="Y12" i="121" s="1"/>
  <c r="F14" i="121"/>
  <c r="C12" i="121"/>
  <c r="X12" i="121" s="1"/>
  <c r="C14" i="121"/>
  <c r="F9" i="117"/>
  <c r="G9" i="117"/>
  <c r="K9" i="117"/>
  <c r="L9" i="117"/>
  <c r="M9" i="117"/>
  <c r="N9" i="117"/>
  <c r="P9" i="117"/>
  <c r="Q9" i="117"/>
  <c r="R9" i="117"/>
  <c r="S9" i="117"/>
  <c r="C9" i="117"/>
  <c r="I9" i="117"/>
  <c r="J9" i="117"/>
  <c r="W10" i="117"/>
  <c r="O12" i="117"/>
  <c r="V10" i="117"/>
  <c r="H12" i="117"/>
  <c r="U10" i="117"/>
  <c r="E12" i="117"/>
  <c r="I9" i="100"/>
  <c r="J9" i="100"/>
  <c r="L9" i="100"/>
  <c r="M9" i="100"/>
  <c r="N9" i="100"/>
  <c r="O9" i="100"/>
  <c r="P9" i="100"/>
  <c r="W9" i="100"/>
  <c r="X9" i="100"/>
  <c r="Y9" i="100"/>
  <c r="Z9" i="100"/>
  <c r="D9" i="100"/>
  <c r="E9" i="100"/>
  <c r="F9" i="100"/>
  <c r="G9" i="100"/>
  <c r="H9" i="100"/>
  <c r="Q9" i="100"/>
  <c r="S9" i="100"/>
  <c r="T9" i="100"/>
  <c r="U9" i="100"/>
  <c r="V9" i="100"/>
  <c r="AD10" i="100"/>
  <c r="AD12" i="100"/>
  <c r="K10" i="100"/>
  <c r="AC10" i="100" s="1"/>
  <c r="AC12" i="100"/>
  <c r="C11" i="100"/>
  <c r="D9" i="99"/>
  <c r="E9" i="99"/>
  <c r="F9" i="99"/>
  <c r="G9" i="99"/>
  <c r="H9" i="99"/>
  <c r="I9" i="99"/>
  <c r="J9" i="99"/>
  <c r="K9" i="99"/>
  <c r="M9" i="99"/>
  <c r="N9" i="99"/>
  <c r="O9" i="99"/>
  <c r="R9" i="99"/>
  <c r="T9" i="99"/>
  <c r="C9" i="99"/>
  <c r="Y10" i="99"/>
  <c r="U9" i="99"/>
  <c r="Z14" i="98"/>
  <c r="Z13" i="98"/>
  <c r="E9" i="97"/>
  <c r="F9" i="97"/>
  <c r="H9" i="97"/>
  <c r="K10" i="97"/>
  <c r="K13" i="97"/>
  <c r="K14" i="97"/>
  <c r="D6" i="96"/>
  <c r="E6" i="96"/>
  <c r="H6" i="96"/>
  <c r="I6" i="96"/>
  <c r="J6" i="96"/>
  <c r="C6" i="96"/>
  <c r="F6" i="96"/>
  <c r="G6" i="96"/>
  <c r="AS9" i="94"/>
  <c r="Q22" i="92"/>
  <c r="R22" i="92"/>
  <c r="S22" i="92"/>
  <c r="P22" i="92"/>
  <c r="D22" i="92"/>
  <c r="E22" i="92"/>
  <c r="F22" i="92"/>
  <c r="G22" i="92"/>
  <c r="K22" i="92"/>
  <c r="L22" i="92"/>
  <c r="M22" i="92"/>
  <c r="N22" i="92"/>
  <c r="AA11" i="92"/>
  <c r="AA12" i="92"/>
  <c r="AA13" i="92"/>
  <c r="AA14" i="92"/>
  <c r="AA9" i="92"/>
  <c r="F39" i="87"/>
  <c r="E39" i="87"/>
  <c r="F35" i="87"/>
  <c r="E35" i="87"/>
  <c r="F30" i="87"/>
  <c r="E30" i="87"/>
  <c r="F26" i="87"/>
  <c r="E26" i="87"/>
  <c r="F4" i="87"/>
  <c r="E4" i="87"/>
  <c r="AB20" i="85"/>
  <c r="AB21" i="85"/>
  <c r="AB22" i="85"/>
  <c r="AB23" i="85"/>
  <c r="AB24" i="85"/>
  <c r="AB25" i="85"/>
  <c r="AB19" i="85"/>
  <c r="AB12" i="85"/>
  <c r="AB13" i="85"/>
  <c r="AB15" i="85"/>
  <c r="AB16" i="85"/>
  <c r="AB17" i="85"/>
  <c r="AA14" i="85"/>
  <c r="AA15" i="85"/>
  <c r="AA16" i="85"/>
  <c r="AA17" i="85"/>
  <c r="V20" i="91"/>
  <c r="V21" i="91"/>
  <c r="V22" i="91"/>
  <c r="V23" i="91"/>
  <c r="V24" i="91"/>
  <c r="V25" i="91"/>
  <c r="V19" i="91"/>
  <c r="D37" i="91"/>
  <c r="E37" i="91"/>
  <c r="F37" i="91"/>
  <c r="G37" i="91"/>
  <c r="J37" i="91"/>
  <c r="K37" i="91"/>
  <c r="L37" i="91"/>
  <c r="M37" i="91"/>
  <c r="N37" i="91"/>
  <c r="P37" i="91"/>
  <c r="Q37" i="91"/>
  <c r="R37" i="91"/>
  <c r="AA19" i="91"/>
  <c r="AA20" i="91"/>
  <c r="AA21" i="91"/>
  <c r="AA22" i="91"/>
  <c r="AA23" i="91"/>
  <c r="AA24" i="91"/>
  <c r="AA25" i="91"/>
  <c r="AA12" i="91"/>
  <c r="AA13" i="91"/>
  <c r="AA14" i="91"/>
  <c r="AA15" i="91"/>
  <c r="AA16" i="91"/>
  <c r="AA17" i="91"/>
  <c r="AA11" i="91"/>
  <c r="V12" i="91"/>
  <c r="V13" i="91"/>
  <c r="V14" i="91"/>
  <c r="V15" i="91"/>
  <c r="V16" i="91"/>
  <c r="V17" i="91"/>
  <c r="V11" i="91"/>
  <c r="Q36" i="91"/>
  <c r="R36" i="91"/>
  <c r="S36" i="91"/>
  <c r="P36" i="91"/>
  <c r="D36" i="91"/>
  <c r="E36" i="91"/>
  <c r="F36" i="91"/>
  <c r="G36" i="91"/>
  <c r="J36" i="91"/>
  <c r="M36" i="91"/>
  <c r="F39" i="34"/>
  <c r="E39" i="34"/>
  <c r="F35" i="34"/>
  <c r="E35" i="34"/>
  <c r="F30" i="34"/>
  <c r="E30" i="34"/>
  <c r="F4" i="34"/>
  <c r="E4" i="34"/>
  <c r="AB11" i="85"/>
  <c r="AA11" i="85"/>
  <c r="D9" i="97" l="1"/>
  <c r="AB14" i="121"/>
  <c r="P13" i="121"/>
  <c r="Y14" i="121"/>
  <c r="F13" i="121"/>
  <c r="X14" i="121"/>
  <c r="C13" i="121"/>
  <c r="AA14" i="121"/>
  <c r="L13" i="121"/>
  <c r="AC14" i="121"/>
  <c r="S13" i="121"/>
  <c r="Y12" i="99"/>
  <c r="W12" i="117"/>
  <c r="D12" i="117"/>
  <c r="T12" i="117" s="1"/>
  <c r="U12" i="117"/>
  <c r="V11" i="117"/>
  <c r="V12" i="117"/>
  <c r="X13" i="121"/>
  <c r="C11" i="121"/>
  <c r="X11" i="121" s="1"/>
  <c r="J12" i="121"/>
  <c r="AA12" i="121"/>
  <c r="J14" i="121"/>
  <c r="J13" i="121" s="1"/>
  <c r="AB13" i="121"/>
  <c r="AA10" i="100"/>
  <c r="AB10" i="100"/>
  <c r="AA12" i="100"/>
  <c r="AB12" i="100"/>
  <c r="AD11" i="100"/>
  <c r="W15" i="98"/>
  <c r="W11" i="98"/>
  <c r="J12" i="97"/>
  <c r="J10" i="97"/>
  <c r="L10" i="97"/>
  <c r="J14" i="97"/>
  <c r="L14" i="97"/>
  <c r="L13" i="97"/>
  <c r="J13" i="97"/>
  <c r="E13" i="87"/>
  <c r="E22" i="87"/>
  <c r="F13" i="87"/>
  <c r="F22" i="87"/>
  <c r="E25" i="87"/>
  <c r="F25" i="87"/>
  <c r="F25" i="34"/>
  <c r="F26" i="34"/>
  <c r="E13" i="34"/>
  <c r="E22" i="34"/>
  <c r="F13" i="34"/>
  <c r="F22" i="34"/>
  <c r="E25" i="34"/>
  <c r="E26" i="34"/>
  <c r="M9" i="93"/>
  <c r="N8" i="85" s="1"/>
  <c r="L9" i="93"/>
  <c r="M8" i="85" s="1"/>
  <c r="E9" i="93"/>
  <c r="F8" i="85" s="1"/>
  <c r="Q9" i="99"/>
  <c r="AA10" i="99"/>
  <c r="Z10" i="99"/>
  <c r="Z12" i="99"/>
  <c r="AA12" i="99"/>
  <c r="X10" i="99"/>
  <c r="W10" i="99"/>
  <c r="V10" i="99"/>
  <c r="X12" i="99"/>
  <c r="W12" i="99"/>
  <c r="V12" i="99"/>
  <c r="Y14" i="98"/>
  <c r="X14" i="98"/>
  <c r="Y13" i="98"/>
  <c r="X13" i="98"/>
  <c r="O9" i="93"/>
  <c r="P8" i="85" s="1"/>
  <c r="N9" i="93"/>
  <c r="O8" i="85" s="1"/>
  <c r="Q9" i="93"/>
  <c r="R8" i="85" s="1"/>
  <c r="V13" i="92"/>
  <c r="V14" i="92"/>
  <c r="V12" i="92"/>
  <c r="C22" i="92"/>
  <c r="V11" i="92"/>
  <c r="Z9" i="92"/>
  <c r="Z14" i="92"/>
  <c r="V9" i="92"/>
  <c r="U13" i="92"/>
  <c r="Z13" i="92"/>
  <c r="Z12" i="92"/>
  <c r="U11" i="92"/>
  <c r="Z11" i="92"/>
  <c r="J22" i="92"/>
  <c r="K35" i="91"/>
  <c r="K36" i="91"/>
  <c r="S35" i="91"/>
  <c r="S37" i="91"/>
  <c r="O35" i="91"/>
  <c r="O37" i="91"/>
  <c r="N35" i="91"/>
  <c r="N36" i="91"/>
  <c r="L35" i="91"/>
  <c r="L36" i="91"/>
  <c r="U21" i="91"/>
  <c r="Y21" i="91"/>
  <c r="U24" i="91"/>
  <c r="Y24" i="91"/>
  <c r="X23" i="91"/>
  <c r="Y23" i="91"/>
  <c r="X22" i="91"/>
  <c r="Y22" i="91"/>
  <c r="U11" i="91"/>
  <c r="Y11" i="91"/>
  <c r="X20" i="91"/>
  <c r="Y20" i="91"/>
  <c r="U17" i="91"/>
  <c r="Y17" i="91"/>
  <c r="Z10" i="91"/>
  <c r="X16" i="91"/>
  <c r="Y16" i="91"/>
  <c r="X15" i="91"/>
  <c r="Y15" i="91"/>
  <c r="X14" i="91"/>
  <c r="Y14" i="91"/>
  <c r="X13" i="91"/>
  <c r="Y13" i="91"/>
  <c r="X12" i="91"/>
  <c r="Y12" i="91"/>
  <c r="Z18" i="91"/>
  <c r="X19" i="91"/>
  <c r="Y19" i="91"/>
  <c r="X25" i="91"/>
  <c r="Y25" i="91"/>
  <c r="AA18" i="85"/>
  <c r="Z14" i="85"/>
  <c r="Y11" i="85"/>
  <c r="AA13" i="85"/>
  <c r="W14" i="85"/>
  <c r="W13" i="85"/>
  <c r="AA25" i="85"/>
  <c r="W25" i="85"/>
  <c r="W12" i="85"/>
  <c r="AA24" i="85"/>
  <c r="W16" i="85"/>
  <c r="W23" i="85"/>
  <c r="AA22" i="85"/>
  <c r="W22" i="85"/>
  <c r="W17" i="85"/>
  <c r="AB10" i="85"/>
  <c r="AB14" i="85"/>
  <c r="W21" i="85"/>
  <c r="Z16" i="85"/>
  <c r="AA21" i="85"/>
  <c r="AA12" i="85"/>
  <c r="AA23" i="85"/>
  <c r="W20" i="85"/>
  <c r="AA20" i="85"/>
  <c r="AA19" i="85"/>
  <c r="W15" i="85"/>
  <c r="W24" i="85"/>
  <c r="W19" i="85"/>
  <c r="X24" i="91"/>
  <c r="E35" i="91"/>
  <c r="U25" i="91"/>
  <c r="U16" i="91"/>
  <c r="G35" i="91"/>
  <c r="Q35" i="91"/>
  <c r="X17" i="91"/>
  <c r="M35" i="91"/>
  <c r="T10" i="117"/>
  <c r="Z10" i="98"/>
  <c r="Z9" i="98"/>
  <c r="K9" i="93"/>
  <c r="R9" i="93"/>
  <c r="S8" i="85" s="1"/>
  <c r="P9" i="93"/>
  <c r="Q8" i="85" s="1"/>
  <c r="D9" i="93"/>
  <c r="F9" i="93"/>
  <c r="G8" i="85" s="1"/>
  <c r="G9" i="93"/>
  <c r="H8" i="85" s="1"/>
  <c r="Z15" i="85"/>
  <c r="U23" i="91"/>
  <c r="U22" i="91"/>
  <c r="X21" i="91"/>
  <c r="U20" i="91"/>
  <c r="I37" i="91"/>
  <c r="U19" i="91"/>
  <c r="F35" i="91"/>
  <c r="P35" i="91"/>
  <c r="R35" i="91"/>
  <c r="T36" i="91"/>
  <c r="U15" i="91"/>
  <c r="U14" i="91"/>
  <c r="U13" i="91"/>
  <c r="U12" i="91"/>
  <c r="I36" i="91"/>
  <c r="X11" i="91"/>
  <c r="C17" i="126"/>
  <c r="A29" i="91"/>
  <c r="N32" i="85"/>
  <c r="A32" i="85"/>
  <c r="N30" i="85"/>
  <c r="N29" i="85"/>
  <c r="A29" i="85"/>
  <c r="Q1" i="98"/>
  <c r="K8" i="85" l="1"/>
  <c r="L8" i="85"/>
  <c r="C15" i="122"/>
  <c r="C17" i="122" s="1"/>
  <c r="E8" i="85"/>
  <c r="T8" i="85"/>
  <c r="AL9" i="93"/>
  <c r="AR9" i="93"/>
  <c r="AQ9" i="93"/>
  <c r="AN9" i="93"/>
  <c r="AE9" i="93"/>
  <c r="AP9" i="93"/>
  <c r="AO9" i="93"/>
  <c r="AG9" i="93"/>
  <c r="AK9" i="93"/>
  <c r="AF9" i="93"/>
  <c r="AD9" i="93"/>
  <c r="AM9" i="93"/>
  <c r="O9" i="117"/>
  <c r="W9" i="117" s="1"/>
  <c r="W11" i="117"/>
  <c r="E9" i="117"/>
  <c r="U9" i="117" s="1"/>
  <c r="U11" i="117"/>
  <c r="H9" i="117"/>
  <c r="V9" i="117" s="1"/>
  <c r="Y13" i="121"/>
  <c r="F11" i="121"/>
  <c r="Y11" i="121" s="1"/>
  <c r="AC13" i="121"/>
  <c r="S11" i="121"/>
  <c r="AC11" i="121" s="1"/>
  <c r="Z14" i="121"/>
  <c r="Z13" i="121"/>
  <c r="P11" i="121"/>
  <c r="AB11" i="121" s="1"/>
  <c r="L11" i="121"/>
  <c r="AA11" i="121" s="1"/>
  <c r="AA13" i="121"/>
  <c r="Z12" i="121"/>
  <c r="J11" i="121"/>
  <c r="Z11" i="121" s="1"/>
  <c r="AD9" i="100"/>
  <c r="AB11" i="100"/>
  <c r="AA11" i="100"/>
  <c r="C9" i="100"/>
  <c r="AC11" i="100"/>
  <c r="K9" i="100"/>
  <c r="AC9" i="100" s="1"/>
  <c r="W14" i="98"/>
  <c r="W10" i="98"/>
  <c r="W13" i="98"/>
  <c r="W9" i="98"/>
  <c r="C36" i="91"/>
  <c r="V10" i="91"/>
  <c r="C37" i="91"/>
  <c r="V18" i="91"/>
  <c r="AA10" i="92"/>
  <c r="T22" i="92"/>
  <c r="W15" i="91"/>
  <c r="AA11" i="99"/>
  <c r="Y9" i="99"/>
  <c r="Y11" i="99"/>
  <c r="Z11" i="99"/>
  <c r="X11" i="99"/>
  <c r="W11" i="99"/>
  <c r="V11" i="99"/>
  <c r="X9" i="98"/>
  <c r="Y9" i="98"/>
  <c r="Y10" i="98"/>
  <c r="X10" i="98"/>
  <c r="Y12" i="92"/>
  <c r="V10" i="92"/>
  <c r="Y13" i="92"/>
  <c r="Y11" i="92"/>
  <c r="U12" i="92"/>
  <c r="Y14" i="92"/>
  <c r="U14" i="92"/>
  <c r="Z10" i="92"/>
  <c r="Y9" i="92"/>
  <c r="U9" i="92"/>
  <c r="W14" i="91"/>
  <c r="W13" i="91"/>
  <c r="W12" i="91"/>
  <c r="W20" i="91"/>
  <c r="Z9" i="91"/>
  <c r="J35" i="91"/>
  <c r="AA18" i="91"/>
  <c r="T37" i="91"/>
  <c r="D35" i="91"/>
  <c r="W11" i="91"/>
  <c r="W21" i="91"/>
  <c r="W24" i="91"/>
  <c r="W16" i="91"/>
  <c r="W22" i="91"/>
  <c r="I35" i="91"/>
  <c r="Y10" i="91"/>
  <c r="U18" i="91"/>
  <c r="Y18" i="91"/>
  <c r="AA10" i="91"/>
  <c r="W17" i="91"/>
  <c r="W23" i="91"/>
  <c r="W25" i="91"/>
  <c r="W19" i="91"/>
  <c r="Y16" i="85"/>
  <c r="Y14" i="85"/>
  <c r="Z11" i="85"/>
  <c r="Z18" i="85"/>
  <c r="Z23" i="85"/>
  <c r="Z25" i="85"/>
  <c r="W18" i="85"/>
  <c r="Z12" i="85"/>
  <c r="Z22" i="85"/>
  <c r="Z17" i="85"/>
  <c r="Z24" i="85"/>
  <c r="AB9" i="85"/>
  <c r="AB18" i="85"/>
  <c r="X16" i="85"/>
  <c r="AA9" i="85"/>
  <c r="AA10" i="85"/>
  <c r="Z21" i="85"/>
  <c r="Z13" i="85"/>
  <c r="Z19" i="85"/>
  <c r="Z20" i="85"/>
  <c r="H36" i="91"/>
  <c r="Z10" i="85"/>
  <c r="U10" i="91"/>
  <c r="O18" i="99"/>
  <c r="I8" i="85" l="1"/>
  <c r="J8" i="85"/>
  <c r="T9" i="93"/>
  <c r="U8" i="85" s="1"/>
  <c r="Z9" i="93"/>
  <c r="AS9" i="93"/>
  <c r="D9" i="117"/>
  <c r="T9" i="117" s="1"/>
  <c r="T11" i="117"/>
  <c r="AB9" i="100"/>
  <c r="AA9" i="100"/>
  <c r="J9" i="97"/>
  <c r="C35" i="91"/>
  <c r="V9" i="91"/>
  <c r="Y10" i="92"/>
  <c r="I22" i="92"/>
  <c r="Z9" i="94"/>
  <c r="AA9" i="94"/>
  <c r="W10" i="91"/>
  <c r="Z9" i="99"/>
  <c r="AA9" i="99"/>
  <c r="X9" i="99"/>
  <c r="V9" i="99"/>
  <c r="W9" i="99"/>
  <c r="X14" i="92"/>
  <c r="W14" i="92"/>
  <c r="X11" i="92"/>
  <c r="H22" i="92"/>
  <c r="W11" i="92"/>
  <c r="X13" i="92"/>
  <c r="W13" i="92"/>
  <c r="X9" i="92"/>
  <c r="W9" i="92"/>
  <c r="U10" i="92"/>
  <c r="X12" i="92"/>
  <c r="W12" i="92"/>
  <c r="AA9" i="91"/>
  <c r="T35" i="91"/>
  <c r="X18" i="91"/>
  <c r="H37" i="91"/>
  <c r="W9" i="91"/>
  <c r="X10" i="91"/>
  <c r="U9" i="91"/>
  <c r="Y9" i="91"/>
  <c r="W18" i="91"/>
  <c r="X14" i="85"/>
  <c r="Y19" i="85"/>
  <c r="X19" i="85"/>
  <c r="Y24" i="85"/>
  <c r="X24" i="85"/>
  <c r="Y25" i="85"/>
  <c r="X25" i="85"/>
  <c r="Y15" i="85"/>
  <c r="X15" i="85"/>
  <c r="Y23" i="85"/>
  <c r="X23" i="85"/>
  <c r="Y12" i="85"/>
  <c r="X12" i="85"/>
  <c r="Y21" i="85"/>
  <c r="X21" i="85"/>
  <c r="Y17" i="85"/>
  <c r="X17" i="85"/>
  <c r="Y20" i="85"/>
  <c r="X20" i="85"/>
  <c r="Y13" i="85"/>
  <c r="X13" i="85"/>
  <c r="Y22" i="85"/>
  <c r="X22" i="85"/>
  <c r="BM9" i="94" l="1"/>
  <c r="U8" i="91"/>
  <c r="AI9" i="93"/>
  <c r="Y9" i="93"/>
  <c r="AJ9" i="93"/>
  <c r="X9" i="93"/>
  <c r="W9" i="94"/>
  <c r="BO9" i="94" s="1"/>
  <c r="V9" i="94"/>
  <c r="BN9" i="94" s="1"/>
  <c r="X10" i="92"/>
  <c r="W10" i="92"/>
  <c r="X9" i="91"/>
  <c r="H35" i="91"/>
  <c r="Y10" i="85"/>
  <c r="Z9" i="85"/>
  <c r="Y18" i="85"/>
  <c r="X18" i="85"/>
  <c r="F23" i="97"/>
  <c r="F18" i="97"/>
  <c r="F17" i="97"/>
  <c r="R1" i="94"/>
  <c r="P1" i="93"/>
  <c r="P1" i="91"/>
  <c r="P1" i="85"/>
  <c r="X9" i="94" l="1"/>
  <c r="Y9" i="94"/>
  <c r="Y9" i="85"/>
  <c r="Q1" i="92"/>
  <c r="D8" i="85" l="1"/>
  <c r="AH9" i="93"/>
  <c r="W9" i="93"/>
  <c r="R22" i="100"/>
  <c r="R18" i="100"/>
  <c r="R17" i="100"/>
  <c r="B22" i="100"/>
  <c r="U1" i="100"/>
  <c r="B23" i="97"/>
  <c r="B17" i="97"/>
  <c r="G1" i="97"/>
  <c r="F15" i="96"/>
  <c r="F14" i="96"/>
  <c r="B20" i="96"/>
  <c r="A22" i="117" s="1"/>
  <c r="A14" i="96"/>
  <c r="N54" i="94"/>
  <c r="N52" i="94"/>
  <c r="N51" i="94"/>
  <c r="A54" i="94"/>
  <c r="A30" i="121" s="1"/>
  <c r="A51" i="94"/>
  <c r="M54" i="93"/>
  <c r="M52" i="93"/>
  <c r="M51" i="93"/>
  <c r="A54" i="93"/>
  <c r="A51" i="93"/>
  <c r="M19" i="92"/>
  <c r="M17" i="92"/>
  <c r="M16" i="92"/>
  <c r="A19" i="92"/>
  <c r="A16" i="92"/>
  <c r="N32" i="91"/>
  <c r="A32" i="91"/>
  <c r="N30" i="91"/>
  <c r="N29" i="91"/>
  <c r="U9" i="93" l="1"/>
  <c r="V9" i="93"/>
  <c r="K12" i="97"/>
  <c r="I11" i="97"/>
  <c r="G11" i="97" s="1"/>
  <c r="I9" i="97" l="1"/>
  <c r="K11" i="97"/>
  <c r="L11" i="97"/>
  <c r="L12" i="97"/>
  <c r="G9" i="97" l="1"/>
  <c r="L9" i="97" s="1"/>
  <c r="X9" i="85"/>
  <c r="W9" i="85"/>
  <c r="D35" i="85"/>
  <c r="AC9" i="93"/>
  <c r="W10" i="85"/>
  <c r="X10" i="85"/>
  <c r="X11" i="85"/>
  <c r="W11" i="85"/>
  <c r="D36" i="85"/>
  <c r="K9" i="97" l="1"/>
</calcChain>
</file>

<file path=xl/sharedStrings.xml><?xml version="1.0" encoding="utf-8"?>
<sst xmlns="http://schemas.openxmlformats.org/spreadsheetml/2006/main" count="1151" uniqueCount="528">
  <si>
    <t>I</t>
  </si>
  <si>
    <t>II</t>
  </si>
  <si>
    <t xml:space="preserve"> </t>
  </si>
  <si>
    <t>A</t>
  </si>
  <si>
    <t>Chia ra:</t>
  </si>
  <si>
    <t>Các Chi cục THADS</t>
  </si>
  <si>
    <t>Tổng số</t>
  </si>
  <si>
    <t>Tổng số</t>
  </si>
  <si>
    <t>1</t>
  </si>
  <si>
    <t>2</t>
  </si>
  <si>
    <t>1.1</t>
  </si>
  <si>
    <t>1.2</t>
  </si>
  <si>
    <t>2.1</t>
  </si>
  <si>
    <t>2.2</t>
  </si>
  <si>
    <t>3</t>
  </si>
  <si>
    <t>Chỉ tiêu</t>
  </si>
  <si>
    <t>Tên đơn vị</t>
  </si>
  <si>
    <t>4</t>
  </si>
  <si>
    <t>5</t>
  </si>
  <si>
    <t>6</t>
  </si>
  <si>
    <t>7</t>
  </si>
  <si>
    <t>8</t>
  </si>
  <si>
    <t>9</t>
  </si>
  <si>
    <t>10</t>
  </si>
  <si>
    <t>11</t>
  </si>
  <si>
    <t>Dân sự</t>
  </si>
  <si>
    <t>Hôn nhân và gia đình</t>
  </si>
  <si>
    <t>Kinh doanh, thương mại</t>
  </si>
  <si>
    <t>Lao động</t>
  </si>
  <si>
    <t>Phá sản</t>
  </si>
  <si>
    <t>Tổng số phải thi hành</t>
  </si>
  <si>
    <t>Thi hành xong</t>
  </si>
  <si>
    <t>1.3</t>
  </si>
  <si>
    <t>Đang thi hành</t>
  </si>
  <si>
    <t>1.4</t>
  </si>
  <si>
    <t>1.5</t>
  </si>
  <si>
    <t>Trường hợp khác</t>
  </si>
  <si>
    <t>4.1</t>
  </si>
  <si>
    <t>4.2</t>
  </si>
  <si>
    <t>Phạt</t>
  </si>
  <si>
    <t>Thu khác</t>
  </si>
  <si>
    <t>Tổng số có điều kiện thi hành</t>
  </si>
  <si>
    <t>Thụ lý mới</t>
  </si>
  <si>
    <t>Điểm a khoản 1 Điều 44a</t>
  </si>
  <si>
    <t>Điểm b khoản 1 Điều 44a</t>
  </si>
  <si>
    <t>Điểm c khoản 1 Điều 44a</t>
  </si>
  <si>
    <t>Điểm a khoản 1 Điều 48</t>
  </si>
  <si>
    <t>Điểm b khoản 1 Điều 48</t>
  </si>
  <si>
    <t>Điểm d khoản 1 Điều 48</t>
  </si>
  <si>
    <t>Điểm đ khoản 1 Điều 48</t>
  </si>
  <si>
    <t>Điểm e khoản 1 Điều 48</t>
  </si>
  <si>
    <t>Điểm g khoản 1 Điều 48</t>
  </si>
  <si>
    <t>Khoản 2 Điều 48</t>
  </si>
  <si>
    <t>Khoản 1 Điều 49</t>
  </si>
  <si>
    <t>Khoản 2 Điều 49</t>
  </si>
  <si>
    <t>1.6</t>
  </si>
  <si>
    <t>Điểm h khoản 1 Điều 48</t>
  </si>
  <si>
    <t>Điểm c khoản 1 Điều 48</t>
  </si>
  <si>
    <t>1.7</t>
  </si>
  <si>
    <t>1.8</t>
  </si>
  <si>
    <t>Chủ động</t>
  </si>
  <si>
    <t>Tổng số việc chủ động</t>
  </si>
  <si>
    <t>Tổng số việc theo yêu cầu</t>
  </si>
  <si>
    <t>Theo yêu cầu</t>
  </si>
  <si>
    <t>Tổng số việc</t>
  </si>
  <si>
    <t>Tổng số tiền</t>
  </si>
  <si>
    <t>Tổng số thi hành xong</t>
  </si>
  <si>
    <t>PHÂN TÍCH MỘT SỐ CHỈ TIÊU TIỀN
THI HÀNH ÁN DÂN SỰ</t>
  </si>
  <si>
    <t>13</t>
  </si>
  <si>
    <t>12</t>
  </si>
  <si>
    <t>14</t>
  </si>
  <si>
    <t>15</t>
  </si>
  <si>
    <t>16</t>
  </si>
  <si>
    <t>17</t>
  </si>
  <si>
    <t>Đơn vị tính: Việc</t>
  </si>
  <si>
    <t>Trường hợp chưa có điều kiện khác</t>
  </si>
  <si>
    <t>18</t>
  </si>
  <si>
    <t>19</t>
  </si>
  <si>
    <t>Tổng số giải quyết</t>
  </si>
  <si>
    <t>STT</t>
  </si>
  <si>
    <t>Tên chỉ tiêu</t>
  </si>
  <si>
    <t>Thu hồi, sửa, hủy quyết định THA</t>
  </si>
  <si>
    <t>Tỷ lệ thi hành xong trong số có điều kiện</t>
  </si>
  <si>
    <t>Đơn vị tính: 1.000 VNĐ và %</t>
  </si>
  <si>
    <t>Đơn vị tính: Bản án, quyết định, việc và %</t>
  </si>
  <si>
    <t xml:space="preserve">Số đề nghị xét miễn </t>
  </si>
  <si>
    <t>Số đề nghị giảm</t>
  </si>
  <si>
    <t>Số việc</t>
  </si>
  <si>
    <t>Số tiền</t>
  </si>
  <si>
    <t>Cưỡng chế không huy động lực lượng</t>
  </si>
  <si>
    <t>Cưỡng chế có huy động lực lượng</t>
  </si>
  <si>
    <t>Kết quả giải quyết số việc thuộc thẩm quyền (Việc)</t>
  </si>
  <si>
    <t>Đúng một phần</t>
  </si>
  <si>
    <t>Số chưa giải quyết chuyển kỳ sau</t>
  </si>
  <si>
    <t>Áp dụng biện pháp cưỡng chế</t>
  </si>
  <si>
    <t>Áp dụng biện pháp bảo đảm</t>
  </si>
  <si>
    <t>Nội dung khác</t>
  </si>
  <si>
    <t>Số năm trước chuyển sang</t>
  </si>
  <si>
    <t>Số mới nhận</t>
  </si>
  <si>
    <t xml:space="preserve">            A</t>
  </si>
  <si>
    <t>Tổng số (Khiếu nại)</t>
  </si>
  <si>
    <t>Tổng số (Tố cáo)</t>
  </si>
  <si>
    <t>Khiếu nại</t>
  </si>
  <si>
    <t>Tố cáo</t>
  </si>
  <si>
    <t>2.1.1</t>
  </si>
  <si>
    <t>2.1.1.2</t>
  </si>
  <si>
    <t>2.1.2</t>
  </si>
  <si>
    <t>Tổng</t>
  </si>
  <si>
    <t>Đoàn đông người</t>
  </si>
  <si>
    <t>Lãnh đạo cơ quan tiếp</t>
  </si>
  <si>
    <t>Chia theo nội dung</t>
  </si>
  <si>
    <t>Chia theo thẩm quyền</t>
  </si>
  <si>
    <t>Số lượt</t>
  </si>
  <si>
    <t>Số người</t>
  </si>
  <si>
    <t>Số vụ việc</t>
  </si>
  <si>
    <t>Số đoàn</t>
  </si>
  <si>
    <t>Kiến nghị, phản ánh</t>
  </si>
  <si>
    <t>Khác</t>
  </si>
  <si>
    <t>Số đã giải quyết</t>
  </si>
  <si>
    <t>Cục THADS</t>
  </si>
  <si>
    <t>Số TT</t>
  </si>
  <si>
    <t xml:space="preserve">Cơ quan giám sát </t>
  </si>
  <si>
    <t>Kết quả thực hiện kết luận giám sát</t>
  </si>
  <si>
    <t>Tổng số kháng nghị đã nhận</t>
  </si>
  <si>
    <t>Kháng nghị
của cuộc kiểm sát trực tiếp</t>
  </si>
  <si>
    <t>Kháng nghị khác</t>
  </si>
  <si>
    <t>Tổng số kiến nghị đã nhận</t>
  </si>
  <si>
    <t>Kiến nghị 
của cuộc kiểm sát trực tiếp</t>
  </si>
  <si>
    <t>Kiến nghị khác</t>
  </si>
  <si>
    <t>Quốc hội</t>
  </si>
  <si>
    <t>Hội đồng nhân dân</t>
  </si>
  <si>
    <t>Mặt trận Tổ quốc</t>
  </si>
  <si>
    <t>Đã thực hiện</t>
  </si>
  <si>
    <t>Chưa thực hiện</t>
  </si>
  <si>
    <t>Giải trình</t>
  </si>
  <si>
    <t>Tổng số</t>
  </si>
  <si>
    <t>Năm trước chuyển sang</t>
  </si>
  <si>
    <t>NGƯỜI LẬP BIỂU</t>
  </si>
  <si>
    <t>Thông tin chung biểu mẫu</t>
  </si>
  <si>
    <t>Thay đổi thông tin cột C để điền thông tin vào các biểu mẫu</t>
  </si>
  <si>
    <t>Người lập biểu</t>
  </si>
  <si>
    <t xml:space="preserve">Chức danh </t>
  </si>
  <si>
    <t>Lãnh đạo</t>
  </si>
  <si>
    <t xml:space="preserve">Ngày ký </t>
  </si>
  <si>
    <t>Họ tên người ký</t>
  </si>
  <si>
    <t>Họ tên người lập biểu</t>
  </si>
  <si>
    <t>Đơn vị báo cáo</t>
  </si>
  <si>
    <t>CỤC TRƯỞNG</t>
  </si>
  <si>
    <t>Đơn vị tính: Việc và 1.000 đồng</t>
  </si>
  <si>
    <t>Điểm a khoản 1 Điều 50</t>
  </si>
  <si>
    <t>Điểm b khoản 1 Điều 50</t>
  </si>
  <si>
    <t>Điểm c khoản 1 Điều 50</t>
  </si>
  <si>
    <t>Điểm d khoản 1 Điều 50</t>
  </si>
  <si>
    <t>Điểm đ khoản 1 Điều 50</t>
  </si>
  <si>
    <t>Điểm e khoản 1 Điều 50</t>
  </si>
  <si>
    <t>Điểm g khoản 1 Điều 50</t>
  </si>
  <si>
    <t>Điểm h khoản 1 Điều 50</t>
  </si>
  <si>
    <t>(Ký, ghi rõ họ, tên)</t>
  </si>
  <si>
    <t>Đã thi hành xong</t>
  </si>
  <si>
    <t>Chưa thi hành xong</t>
  </si>
  <si>
    <t>3.1</t>
  </si>
  <si>
    <t>3.2</t>
  </si>
  <si>
    <t>Số đã xét miễn</t>
  </si>
  <si>
    <t>Số đã xét giảm</t>
  </si>
  <si>
    <t>2.3</t>
  </si>
  <si>
    <t>Chia theo
 thời điểm tiếp nhận</t>
  </si>
  <si>
    <t>III</t>
  </si>
  <si>
    <t>Tổng số (Kiến nghị, phản ánh)</t>
  </si>
  <si>
    <t>2.1.1.3</t>
  </si>
  <si>
    <t>Chưa nhận được kết quả xử lý trách nhiệm</t>
  </si>
  <si>
    <t xml:space="preserve">Tổng số </t>
  </si>
  <si>
    <t>Tổng số việc</t>
  </si>
  <si>
    <t>Hoãn theo yêu cầu của Viện kiểm sát nhân dân</t>
  </si>
  <si>
    <t>Hoãn theo yêu cầu của Tòa án nhân dân</t>
  </si>
  <si>
    <t>Thu hồi,  hủy quyết định THA</t>
  </si>
  <si>
    <t>Thuộc thẩm quyền của cơ quan THA</t>
  </si>
  <si>
    <t>Thuộc thẩm quyền của cơ quan khác</t>
  </si>
  <si>
    <t>Số bản án, quyết định về vụ án hành chính cơ quan THADS đã nhận chuyển giao từ Tòa án</t>
  </si>
  <si>
    <t>Tổng số bản án, quyết định của Tòa án về vụ án hành chính phải theo dõi</t>
  </si>
  <si>
    <t>Kết quả theo dõi thi hành bản án, quyết định THAHC, trong đó:</t>
  </si>
  <si>
    <t>Số bản án, quyết định tuyên chấp nhận yêu cầu khởi kiện</t>
  </si>
  <si>
    <t>Số bản án, quyết định khác của Tòa án về vụ án hành chính</t>
  </si>
  <si>
    <t>Tổng số quyết định buộc THAHC đã đăng tải công khai</t>
  </si>
  <si>
    <t>Số vụ việc cơ quan THADS có văn bản kiến nghị xử lý trách nhiệm người không chấp hành án</t>
  </si>
  <si>
    <t>Đã nhận được kết quả xử lý trách nhiệm</t>
  </si>
  <si>
    <t xml:space="preserve">Số trường hợp bị xử lý </t>
  </si>
  <si>
    <t>Số trường hợp không bị xử lý</t>
  </si>
  <si>
    <t>Viện kiểm sát nhân dân kháng nghị tạm đình chỉ</t>
  </si>
  <si>
    <t>Tòa án nhân dân kháng nghị tạm đình chỉ</t>
  </si>
  <si>
    <t>Ủy thác xử lý tài sản</t>
  </si>
  <si>
    <t>2.1.1.1</t>
  </si>
  <si>
    <t>Kiểm tra của cấp trên đối với cấp dưới</t>
  </si>
  <si>
    <t>Tự kiểm tra và kiểm tra nội bộ</t>
  </si>
  <si>
    <t>B</t>
  </si>
  <si>
    <r>
      <t xml:space="preserve">Kết quả kiểm tra
</t>
    </r>
    <r>
      <rPr>
        <sz val="10"/>
        <rFont val="Times New Roman"/>
        <family val="1"/>
      </rPr>
      <t>(cuộc)</t>
    </r>
  </si>
  <si>
    <t>Đơn vị tính: Việc và %, 1.000 VNĐ</t>
  </si>
  <si>
    <t>Đơn vị tính: Việc và %</t>
  </si>
  <si>
    <t>2.4</t>
  </si>
  <si>
    <t>2.5</t>
  </si>
  <si>
    <t>2.6</t>
  </si>
  <si>
    <t>2.7</t>
  </si>
  <si>
    <t>2.8</t>
  </si>
  <si>
    <t>2.9</t>
  </si>
  <si>
    <t>2.9.1</t>
  </si>
  <si>
    <t>2.9.2</t>
  </si>
  <si>
    <t>3.1.1</t>
  </si>
  <si>
    <t>3.1.2</t>
  </si>
  <si>
    <t>4.3</t>
  </si>
  <si>
    <t>4.4</t>
  </si>
  <si>
    <t>Số việc thụ lý  (Việc)</t>
  </si>
  <si>
    <t xml:space="preserve">Chuyển đơn </t>
  </si>
  <si>
    <t xml:space="preserve">Đã thụ lý </t>
  </si>
  <si>
    <t>Đang xử lý</t>
  </si>
  <si>
    <t>Đơn vị ủy thác đi</t>
  </si>
  <si>
    <t>Đơn vị nhận ủy thác</t>
  </si>
  <si>
    <t>Lưu đơn</t>
  </si>
  <si>
    <t>Đỉnh chỉ giải quyết khiếu nại</t>
  </si>
  <si>
    <t>Đúng toàn bộ</t>
  </si>
  <si>
    <t>Sai toàn bộ</t>
  </si>
  <si>
    <t>Chưa giải quyết chuyển kỳ sau</t>
  </si>
  <si>
    <t>Biện pháp khác</t>
  </si>
  <si>
    <r>
      <t>Kết quả thực hiện kháng nghị của 
Viện kiểm sát nhân dân (</t>
    </r>
    <r>
      <rPr>
        <i/>
        <sz val="10"/>
        <rFont val="Times New Roman"/>
        <family val="1"/>
      </rPr>
      <t>cuộc</t>
    </r>
    <r>
      <rPr>
        <b/>
        <sz val="10"/>
        <rFont val="Times New Roman"/>
        <family val="1"/>
      </rPr>
      <t>)</t>
    </r>
  </si>
  <si>
    <r>
      <t>Kết quả thực hiện kiến nghị của 
Viện Kiểm sát nhân dân (</t>
    </r>
    <r>
      <rPr>
        <i/>
        <sz val="10"/>
        <rFont val="Times New Roman"/>
        <family val="1"/>
      </rPr>
      <t>bản kiến nghị</t>
    </r>
    <r>
      <rPr>
        <b/>
        <sz val="10"/>
        <rFont val="Times New Roman"/>
        <family val="1"/>
      </rPr>
      <t>)</t>
    </r>
  </si>
  <si>
    <t>Tổng số cuộc giám sát</t>
  </si>
  <si>
    <t>Đơn vị tính: Việc</t>
  </si>
  <si>
    <t xml:space="preserve">Tình hình thụ lý </t>
  </si>
  <si>
    <t>Tình hình giải quyết yêu cầu bồi thường</t>
  </si>
  <si>
    <t xml:space="preserve">Kết quả thi hành bản án, QĐ GQBT </t>
  </si>
  <si>
    <t>Kết quả thực hiện trách nhiệm hoàn trả</t>
  </si>
  <si>
    <t>Tại Cơ quan THADS</t>
  </si>
  <si>
    <t>Tại Tòa án</t>
  </si>
  <si>
    <t>Thi hành xong</t>
  </si>
  <si>
    <t>Chưa thi hành xong</t>
  </si>
  <si>
    <t>Đã thực hiện xong trách nhiệm hoàn trả</t>
  </si>
  <si>
    <t>Chưa thực hiện xong trách nhiệm hoàn trả</t>
  </si>
  <si>
    <t>Năm trước chuyển sang</t>
  </si>
  <si>
    <t>Thụ lý mới</t>
  </si>
  <si>
    <t>Đã có bản án</t>
  </si>
  <si>
    <t>Chưa có bản án</t>
  </si>
  <si>
    <t>Đã được cấp kinh phí và chi trả xong</t>
  </si>
  <si>
    <t>Khởi kiện theo khoản 1 Điều 52 Luật TNBTCNN</t>
  </si>
  <si>
    <t>Khởi kiện theo khoản 2 Điều 52 Luật TNBTCNN</t>
  </si>
  <si>
    <t>Chấp nhận yêu cầu khởi kiện</t>
  </si>
  <si>
    <t>Không chấp nhận yêu cầu khởi kiện</t>
  </si>
  <si>
    <t>Chưa ban hành quyết định giả quyết bồi thường</t>
  </si>
  <si>
    <t>Đã ban hành quyết định giải quyết bồi thường có hiệu lực</t>
  </si>
  <si>
    <t>Người yêu cầu bồi thường  khởi kiện theo khoản 2 Điều 52 Luật TNBTCNN</t>
  </si>
  <si>
    <t>Trong đó:</t>
  </si>
  <si>
    <t>Các trường hợp khác</t>
  </si>
  <si>
    <t>Chưa ban hành bản án hoặc quyết định giải quyết bồi thường</t>
  </si>
  <si>
    <t>Thu hồi thông báo thụ lý</t>
  </si>
  <si>
    <t>Đã có bản án hoặc quyết định giải quyết bồi thường có hiệu lực nhưng chưa được cấp kinh phí</t>
  </si>
  <si>
    <t>Biện pháp  kê biên, xử lý tài sản</t>
  </si>
  <si>
    <t>Số đơn tiếp nhận</t>
  </si>
  <si>
    <t>Kết quả giải quyết số đơn thuộc thẩm quyền</t>
  </si>
  <si>
    <t>Trở ngại khách quan</t>
  </si>
  <si>
    <t>5.1</t>
  </si>
  <si>
    <t>Tạm dừng để giải quyết khiếu nại, tố cáo</t>
  </si>
  <si>
    <t>5.2</t>
  </si>
  <si>
    <t xml:space="preserve">Dân sự trong hình sự </t>
  </si>
  <si>
    <t>Tổng số việc thi hành án có ra quyết định cưỡng chế</t>
  </si>
  <si>
    <t>Kết quả thi hành việc đã áp dụng biện pháp cưỡng chế</t>
  </si>
  <si>
    <t>Đơn vị tính: Việc và đơn</t>
  </si>
  <si>
    <t>Đơn vị tính: Đơn, Đoàn, Người và Lượt</t>
  </si>
  <si>
    <t>Án phí, lệ phí</t>
  </si>
  <si>
    <t>Tịch thu, Truy thu</t>
  </si>
  <si>
    <t>Tên chỉ tiêu</t>
  </si>
  <si>
    <t>Dân sự trong hình sự về tham nhũng, kinh tế</t>
  </si>
  <si>
    <t xml:space="preserve">Dân sự trong hình sự về tham nhũng, kinh tế </t>
  </si>
  <si>
    <t xml:space="preserve">PHÂN TÍCH MỘT SỐ CHỈ TIÊU VIỆC THI HÀNH ÁN DÂN SỰ </t>
  </si>
  <si>
    <t>6.2</t>
  </si>
  <si>
    <t>6.1</t>
  </si>
  <si>
    <t>6.3</t>
  </si>
  <si>
    <t>Dân sự trong hình sự về tham nhũng, kinh tế do BCĐ tỉnh, thành phố theo dõi, chỉ đạo</t>
  </si>
  <si>
    <t>Số bản án, quyết định của Tòa án về vụ án hành chính đã thi hành xong</t>
  </si>
  <si>
    <t>Hướng dẫn, trả lời đơn</t>
  </si>
  <si>
    <t>5.3.</t>
  </si>
  <si>
    <t>Dân sự trong hình sự về tham nhũng, kinh tế do BCĐTƯ về phòng, chống tham nhũng theo dõi, chỉ đạo</t>
  </si>
  <si>
    <t>Dân sự trong hình sự về tham nhũng, kinh tế khác</t>
  </si>
  <si>
    <t>5.3</t>
  </si>
  <si>
    <t xml:space="preserve">Biểu số: 04/TK-THADS
Ban hành theo TT số: 05/2024/TT-BTP
ngày 10 tháng 6 năm 2024
Ngày nhận báo cáo: </t>
  </si>
  <si>
    <t xml:space="preserve">Biểu số: 05/TK-THADS
Ban hành theo TT số: 05/2024/TT-BTP
ngày 10 tháng 6 năm 2024
Ngày nhận báo cáo: </t>
  </si>
  <si>
    <t xml:space="preserve">Biểu số: 06/TK-THADS
Ban hành theo TT số: 05/2024/TT-BTP
ngày 10 tháng 6 năm 2024
Ngày nhận báo cáo: </t>
  </si>
  <si>
    <t>Biểu số: 07/TK-THADS
Ban hành theo TT số: 05/2024/TT-BTP
ngày 10 tháng 6 năm 2024
Ngày nhận báo cáo:</t>
  </si>
  <si>
    <t xml:space="preserve">Biểu số: 09/TK-THADS
Ban hành theo TT số: 05/2024/TT-BTP
ngày 10 tháng 6 năm 2024
Ngày nhận báo cáo: </t>
  </si>
  <si>
    <t xml:space="preserve">Biểu số: 11/TK-THADS
Ban hành theo TT số: 05/2024/TT-BTP 
ngày 10 tháng 6 năm 2024
Ngày nhận báo cáo: </t>
  </si>
  <si>
    <t xml:space="preserve">Biểu số: 12/TK-THAHC
Ban hành theo TT số: 05/2024/TT-BTP
ngày 10 tháng 6 năm 2024
Ngày nhận báo cáo: </t>
  </si>
  <si>
    <t>Xử lý đơn tiếp nhận (Đơn)</t>
  </si>
  <si>
    <r>
      <t>Kết quả thực hiện báo cáo 
Giám sát của cơ quan có thẩm quyền (</t>
    </r>
    <r>
      <rPr>
        <i/>
        <sz val="10"/>
        <rFont val="Times New Roman"/>
        <family val="1"/>
      </rPr>
      <t>cuộc</t>
    </r>
    <r>
      <rPr>
        <b/>
        <sz val="10"/>
        <rFont val="Times New Roman"/>
        <family val="1"/>
      </rPr>
      <t>)</t>
    </r>
  </si>
  <si>
    <t xml:space="preserve">Biểu số: 10/TK-THADS
Ban hành theo TT số: 05/2024/TT-BTP
ngày 10 tháng 6 năm 2024
Ngày nhận báo cáo: </t>
  </si>
  <si>
    <t>Tổng số việc thi hành án  đã ra quyết định áp dụng biện pháp bảo đảm</t>
  </si>
  <si>
    <t>Chưa có điều kiện THA (trừ số đã chuyển sổ theo dõi riêng)</t>
  </si>
  <si>
    <t>Ủy thác THA</t>
  </si>
  <si>
    <t>Hoãn THA (trừ số hoãn theo điểm c khoản 1 Điều 48)</t>
  </si>
  <si>
    <t xml:space="preserve">Tạm đình chỉ THA </t>
  </si>
  <si>
    <t>Đình chỉ THA</t>
  </si>
  <si>
    <t>Hoãn THA theo điểm c khoản 1 Đ48</t>
  </si>
  <si>
    <t>Giảm nghĩa vụ THA</t>
  </si>
  <si>
    <t>Tạm đình chỉ THA</t>
  </si>
  <si>
    <t xml:space="preserve">Số chuyển kỳ sau (trừ số chưa có điều kiện THA đã chuyển sổ theo dõi riêng) </t>
  </si>
  <si>
    <t>Hoãn THA theo điểm c khoản 1 Điều 48</t>
  </si>
  <si>
    <t>Năm trước chuyển sang (trừ số chưa có điều kiện THA đã chuyển sổ theo dõi riêng)</t>
  </si>
  <si>
    <t>Số đình THA</t>
  </si>
  <si>
    <t>Số hoãn THA</t>
  </si>
  <si>
    <t>Số tạm đình chỉ THA</t>
  </si>
  <si>
    <t>Số chưa có điều kiện THA theo Điều 44a</t>
  </si>
  <si>
    <t>*Ghi chú: Mục (7) Số chưa có điều kiện THA đã chuyển sổ theo dõi riêng có sổ theo dõi và danh sách cụ thể được quản lý tại các cơ quan thi hành án dân sự, cơ quan quản lý thi hành án dân sự.
* Các ô gạch chéo không thực hiện thống kê</t>
  </si>
  <si>
    <t>Số chưa có điều kiện THA đã chuyển sổ theo dõi riêng</t>
  </si>
  <si>
    <t>Trong thời hạn tự nguyện THA</t>
  </si>
  <si>
    <t>Số đình chỉ THA</t>
  </si>
  <si>
    <t>*Ghi chú: Mục (7) Số chưa có điều kiện THA đã chuyển sổ theo dõi riêng có sổ theo dõi và danh sách cụ thể được quản lý tại các cơ quan Thi hành án dân sự, cơ quan quản lý thi hành án dân sự.
* Các ô gạch chéo không thực hiện thống kê</t>
  </si>
  <si>
    <t>Hoãn THA theo điểm c khoản 1 điều 48</t>
  </si>
  <si>
    <t>Quyết định THA</t>
  </si>
  <si>
    <t>Quyết định về THA</t>
  </si>
  <si>
    <t>Quyết định khác về THA</t>
  </si>
  <si>
    <t>Đã có quyết định buộc THA</t>
  </si>
  <si>
    <t>Chưa có quyết định buộc THA</t>
  </si>
  <si>
    <t>Số việc đã ban hành văn bản thông báo tự nguyện THA</t>
  </si>
  <si>
    <t xml:space="preserve">Số việc cơ quan THADS đã làm việc với người phải THA </t>
  </si>
  <si>
    <t>PHỤ LỤC THEO DÕI SỐ VIỆC CHƯA CÓ ĐIỀU KIỆN THI HÀNH ÁN ĐÃ CHUYỂN SỔ THEO DÕI RIÊNG</t>
  </si>
  <si>
    <t>TT</t>
  </si>
  <si>
    <t>Tiêu chí</t>
  </si>
  <si>
    <t xml:space="preserve">Biểu số: 01/TK-THADS
Ban hành theo TT số: 05/2024/TT-BTP
ngày 10 tháng 6 năm 2024
Ngày nhận báo cáo: </t>
  </si>
  <si>
    <t xml:space="preserve">Biểu số: 02/TK-THADS
Ban hành theo TT số: 05/2024/TT-BTP
ngày 10 tháng 6 năm 2024
Ngày nhận báo cáo: </t>
  </si>
  <si>
    <t xml:space="preserve">Biểu số: 03/TK-THADS
Ban hành theo TT số: 05/2024/TT-BTP
ngày 10 tháng 6 năm 2024
Ngày nhận báo cáo: </t>
  </si>
  <si>
    <t xml:space="preserve">Biểu số: 08/TK-THADS
Ban hành theo TT số: 05/2024/TT-BTP
ngày 10 tháng 6 năm 2024
Ngày nhận báo cáo: </t>
  </si>
  <si>
    <t>Đơn vị tính: 1.000 đồng</t>
  </si>
  <si>
    <t>Chia ra</t>
  </si>
  <si>
    <t>Đơn vị tính: việc</t>
  </si>
  <si>
    <t>PHỤ LỤC THEO DÕI SỐ TIỀN CHƯA CÓ ĐIỀU KIỆN THI HÀNH ÁN ĐÃ CHUYỂN SỔ THEO DÕI RIÊNG</t>
  </si>
  <si>
    <t>Tổng số tiền chủ động</t>
  </si>
  <si>
    <t>Tổng số tiền theo yêu cầu</t>
  </si>
  <si>
    <t>Tổng số bản án, quyết định đã nhận</t>
  </si>
  <si>
    <t>a) Cột:</t>
  </si>
  <si>
    <t xml:space="preserve">- Cột 2 = Cột (3 + 4) </t>
  </si>
  <si>
    <t>- Cột 7 = Cột (8 + 14 + 15 + 16 + 17) = Cột (2 – 5 – 6)</t>
  </si>
  <si>
    <t>- Cột 8 = Cột (9 + 12 + 13)</t>
  </si>
  <si>
    <t>- Cột 9 = Cột (10 + 11)</t>
  </si>
  <si>
    <t>- Cột 18 = Cột (12 + 13 + 14 + 15+ 16 + 17)</t>
  </si>
  <si>
    <t>- Cột 19 = Cột (9/8) x 100</t>
  </si>
  <si>
    <t>b) Dòng:</t>
  </si>
  <si>
    <t>- Dòng A (Tổng số) = Dòng (I + II)</t>
  </si>
  <si>
    <t>- Dòng I = Dòng (1 + 2 + 3 + 4 + 5 + 6 + 7)</t>
  </si>
  <si>
    <t>- Dòng II = Dòng (1 + 2 + 3 + 4 + 5 + 6 + 7)</t>
  </si>
  <si>
    <t xml:space="preserve">- Dòng B (Ủy thác xử lý tài  sản) </t>
  </si>
  <si>
    <r>
      <t xml:space="preserve">- </t>
    </r>
    <r>
      <rPr>
        <sz val="14"/>
        <rFont val="Times New Roman"/>
        <family val="1"/>
      </rPr>
      <t>Dòng 1, Cột 1 = Dòng (1.1 + 1.2 + 1.4 + 1.5 + 1.6 + 1.7 + 1.8)</t>
    </r>
  </si>
  <si>
    <t>- Dòng 1, Cột 2 = Dòng (1.1 + 1.2 + 1.3 + 1.4 + 1.5 + 1.7 + 1.8)</t>
  </si>
  <si>
    <t>- Dòng 2, Cột 1 = Dòng (2.1 + 2.2 + 2.4 + 2.5 + 2.6 + 2.7 + 2.9)</t>
  </si>
  <si>
    <t>Trong đó: Dòng 2.9, Cột 1 = (2.9.1 + 2.9.2)</t>
  </si>
  <si>
    <t>- Dòng 2, Cột 2 = Dòng (2.1 + 2.2 + 2.3 + 2.4 + 2.5 + 2.6 + 2.7 + 2.8 + 2.9)</t>
  </si>
  <si>
    <t>Trong đó: Dòng 2.9, Cột 2 = (2.9.1 + 2.9.2)</t>
  </si>
  <si>
    <t>- Dòng 3, Cột 1 = Dòng (3.1 + 3.2) trong đó: Dòng 3.1, Cột 1 = (3.1.1 + 3.1.2)</t>
  </si>
  <si>
    <t>- Dòng 3, Cột 2 = Dòng (3.1 + 3.2) trong đó: Dòng 3.1, Cột 2 = (3.1.1 + 3.1.2)</t>
  </si>
  <si>
    <t>- Dòng 4, Cột 1 = Dòng (4.1 + 4.2 + 4.3 + 4.4)</t>
  </si>
  <si>
    <t>- Dòng 4, Cột 2 = Dòng (4.1 + 4.2 + 4.3 + 4.4)</t>
  </si>
  <si>
    <t>- Dòng 5, cột 1 = Dòng (5.1 + 5.2 + 5.3)</t>
  </si>
  <si>
    <t>- Dòng 5, cột 2 = Dòng (5.1 + 5.2 + 5.3)</t>
  </si>
  <si>
    <t>- Dòng 6, cột 1 = Dòng (6.1 + 6.2 + 6.3)</t>
  </si>
  <si>
    <t>- Dòng 6, cột 2 = Dòng (6.1 + 6.2 + 6.3)</t>
  </si>
  <si>
    <t xml:space="preserve">- Cột 1 = Cột (2 + 3) </t>
  </si>
  <si>
    <t>- Cột 6 = Cột (7 + 12 + 13 + 14 + 15 +16 + 17) = Cột (1 – 4 – 5)</t>
  </si>
  <si>
    <t>- Cột 7 = Cột (8 + 12 + 13)</t>
  </si>
  <si>
    <t>- Cột 8 = Cột (9 + 10 + 11)</t>
  </si>
  <si>
    <t>- Cột 18 = Cột (12 + 13 + 14 + 15 + 16 + 17)</t>
  </si>
  <si>
    <t>- Cột 19 = Cột (8 /7) x 100</t>
  </si>
  <si>
    <t>- Dòng A (tổng số) = Dòng (I + II)</t>
  </si>
  <si>
    <t>+ Đối với đơn vị ra quyết định ủy thác xử lý tài sản: sau khi ra quyết định ủy thác xử lý tài sản, thống kê vào Cột 4; khi nhận được tiền từ việc xử lý tài sản đã ủy thác ghi vào Cột 9.</t>
  </si>
  <si>
    <t>+ Đối với đơn vị nhận ủy thác xử lý tài sản: khi nhận được quyết định ủy thác xử lý tài sản, thống kê vào Cột 3; sau khi xử lý xong, chuyển tiền cho đơn vị ủy thác, thống kê vào Cột 9.</t>
  </si>
  <si>
    <t>+ Đối với đơn vị ra quyết định ủy thác xử lý tài sản: sau khi ra quyết định ủy thác xử lý tài sản, thống kê vào Cột 5; khi nhận được tiền từ việc xử lý tài sản đã ủy thác ghi vào Cột 10.</t>
  </si>
  <si>
    <t>+ Đối với đơn vị nhận ủy thác xử lý tài sản: khi nhận được quyết định ủy thác xử lý tài sản, thống kê vào Cột 4; sau khi xử lý xong, chuyển tiền cho đơn vị ủy thác, thống kê vào Cột 10.</t>
  </si>
  <si>
    <t>- Dòng 3, Cột 1 = Dòng (3.1 + 3.2), trong đó: Dòng 3.1, Cột 1 = (3.1.1 + 3.1.2)</t>
  </si>
  <si>
    <t>- Dòng 3, Cột 2 = Dòng (3.1 + 3.2), trong đó: Dòng 3.1, Cột 2 = (3.1.1 + 3.1.2)</t>
  </si>
  <si>
    <t>- Dòng 4, Cột 2 = Dòng (4.1 + 4.2 + 4.3 + 4.4).</t>
  </si>
  <si>
    <r>
      <t xml:space="preserve">- </t>
    </r>
    <r>
      <rPr>
        <sz val="10"/>
        <rFont val="Times New Roman"/>
        <family val="1"/>
      </rPr>
      <t>Dòng 1, Cột 1 = Dòng (1.1 + 1.2 + 1.4 + 1.5 + 1.6 + 1.7 + 1.8)</t>
    </r>
  </si>
  <si>
    <t>- Cột 7 = Cột (8 + 12)</t>
  </si>
  <si>
    <t>- Cột 8, đối với việc = Cột (9 + 10)</t>
  </si>
  <si>
    <t>- Cột 8, đối với tiền = Cột (9 + 10 + 11)</t>
  </si>
  <si>
    <t>- Cột 18 = Cột (12 + 14 + 15 + 16 + 17)</t>
  </si>
  <si>
    <t>- Dòng II = Dòng (1 + 2 + 3 + ...)</t>
  </si>
  <si>
    <t>a. Theo cột</t>
  </si>
  <si>
    <t>Cột 2 = Cột (3 + 4)</t>
  </si>
  <si>
    <t xml:space="preserve">Cột 5 = Cột (6 + 7) </t>
  </si>
  <si>
    <t>b. Theo dòng</t>
  </si>
  <si>
    <t>- Dòng tổng số = Dòng (I + II)</t>
  </si>
  <si>
    <t>Cột 2 = cột 5</t>
  </si>
  <si>
    <t>Theo cột</t>
  </si>
  <si>
    <t>- Cột 5 = Cột (7 + 8) = Cột (9 + 10 + 11 + 12 + 13 + 14) = Cột (15 + 16 + 17 + 18 + 19 + 20)</t>
  </si>
  <si>
    <t xml:space="preserve">Cách ghi phần cột </t>
  </si>
  <si>
    <t xml:space="preserve">- Cột 2 = Cột (3 + 6 + 9) </t>
  </si>
  <si>
    <t>- Cột 3 = Cột (4 + 5)</t>
  </si>
  <si>
    <t>- Cột 6 = Cột (7 + 8)</t>
  </si>
  <si>
    <t>- Cột 13 = Cột (14 + 15 + 16)</t>
  </si>
  <si>
    <t>Theo cột:</t>
  </si>
  <si>
    <t xml:space="preserve">Cột 1 = Cột 2 + Cột 3 </t>
  </si>
  <si>
    <t>Cột 4 = Cột 5 + Cột 6 + Cột 7</t>
  </si>
  <si>
    <t>Cột 8 = Cột 9 + Cột 10 + Cột 13</t>
  </si>
  <si>
    <t>Cột 10 = Cột 11 + Cột 12</t>
  </si>
  <si>
    <t>Cột 14 = Cột 15 + Cột 16</t>
  </si>
  <si>
    <t xml:space="preserve">Cột 17 = Cột 18 + Cột 19 </t>
  </si>
  <si>
    <t xml:space="preserve">- Cột 19 = Cột (8/7) x 100 </t>
  </si>
  <si>
    <t>- Cột 6 = Cột (7 + 14 + 15 + 16 +17) = Cột (1 – 4 – 5)</t>
  </si>
  <si>
    <t>Dòng tổng số tiền = Dòng (1 + 2 + 3 + 4)</t>
  </si>
  <si>
    <t>- Cột 1 = Cột (2 + 3 + 4 + 5 + 6)</t>
  </si>
  <si>
    <t>Lưu ý: Biểu 4 đến biểu 12 có thể thêm dòng nhưng không thêm được cột để đảm bảo cấu trúc của biểu mẫu; Đối với các chỉ tiêu không phát sinh ghi số không “0”. Tuyệt đối không sử dụng các ký tự để đánh dấu. Ô gạch chéolà không thực hiện thống kê</t>
  </si>
  <si>
    <t>Kiểm tra cột</t>
  </si>
  <si>
    <t>Kiểm tra dòng</t>
  </si>
  <si>
    <t>Các công thức này kéo dài xuống dưới tùy số lượng CHV</t>
  </si>
  <si>
    <t>Cột 10 = 3+6</t>
  </si>
  <si>
    <t>Cột 10=14</t>
  </si>
  <si>
    <t>Cột 10=11+12+13</t>
  </si>
  <si>
    <t>Cột 14=15+16</t>
  </si>
  <si>
    <t>Cột 15=17</t>
  </si>
  <si>
    <t>1=2+3+4+5</t>
  </si>
  <si>
    <t>1=6+7+8</t>
  </si>
  <si>
    <t>9=10+11+12+13+14+15</t>
  </si>
  <si>
    <t>16=17+18+19+20+21+22</t>
  </si>
  <si>
    <t>2=3+4</t>
  </si>
  <si>
    <t>2=5+6+7</t>
  </si>
  <si>
    <t>7=8+14+15+16+17</t>
  </si>
  <si>
    <t>8=9+12+13</t>
  </si>
  <si>
    <t>9=10+11</t>
  </si>
  <si>
    <t>18=12+13+14+15+16+17</t>
  </si>
  <si>
    <t>1=2+3</t>
  </si>
  <si>
    <t>1=4+5+6</t>
  </si>
  <si>
    <t>6=7+13+14+15+16</t>
  </si>
  <si>
    <t>7=8+11+12</t>
  </si>
  <si>
    <t>8=9+10</t>
  </si>
  <si>
    <t>17=11+12+13+14+15+16</t>
  </si>
  <si>
    <t>6=7+14+15+16+17</t>
  </si>
  <si>
    <t>7=8+12+13</t>
  </si>
  <si>
    <t>8=9+10+11</t>
  </si>
  <si>
    <t>18=12+14+15+16+17</t>
  </si>
  <si>
    <t>Cột 17=18+19</t>
  </si>
  <si>
    <t>4=5+6+7</t>
  </si>
  <si>
    <t>8=9+10+13</t>
  </si>
  <si>
    <t>10=11+12</t>
  </si>
  <si>
    <t>14=15+16</t>
  </si>
  <si>
    <t>17=18+19</t>
  </si>
  <si>
    <t>2=3+6+9</t>
  </si>
  <si>
    <t>3=4+5</t>
  </si>
  <si>
    <t>6=7+8</t>
  </si>
  <si>
    <t>13=14+15+16</t>
  </si>
  <si>
    <t>1=2+3+4+5+6</t>
  </si>
  <si>
    <t>5=7+8</t>
  </si>
  <si>
    <t>5=9+10+11+12+13+14</t>
  </si>
  <si>
    <t>5=15+16+17+18+19+20</t>
  </si>
  <si>
    <t>Đinh Ba Duy</t>
  </si>
  <si>
    <t>Đoàn Thị Hạ</t>
  </si>
  <si>
    <t>2.1.2.1</t>
  </si>
  <si>
    <t>2.1.2.2</t>
  </si>
  <si>
    <t>2.1.2.3</t>
  </si>
  <si>
    <t>2.1.3</t>
  </si>
  <si>
    <t>2.1.3.1</t>
  </si>
  <si>
    <t>2.1.3.2</t>
  </si>
  <si>
    <t>2.1.3.3</t>
  </si>
  <si>
    <t>2.1.4</t>
  </si>
  <si>
    <t>2.1.4.1</t>
  </si>
  <si>
    <t>2.1.4.2</t>
  </si>
  <si>
    <t>2.1.4.3</t>
  </si>
  <si>
    <t>2.1.5</t>
  </si>
  <si>
    <t>2.1.5.1</t>
  </si>
  <si>
    <t>2.1.5.2</t>
  </si>
  <si>
    <t>2.1.5.3</t>
  </si>
  <si>
    <t>Nông Tiến Dũng</t>
  </si>
  <si>
    <t>Phan Anh Trung</t>
  </si>
  <si>
    <t>Bùi Thị Bình</t>
  </si>
  <si>
    <t>Nguyễn Đoàn Dũng</t>
  </si>
  <si>
    <t>Nguyễn Ngọc Tuấn</t>
  </si>
  <si>
    <t>Chu Thị Sen</t>
  </si>
  <si>
    <t>Lý Văn Vĩnh</t>
  </si>
  <si>
    <t>3.3</t>
  </si>
  <si>
    <t>Nguyễn Văn Huấn</t>
  </si>
  <si>
    <t>Đàm Văn Trần</t>
  </si>
  <si>
    <t>Nông Văn Dũng</t>
  </si>
  <si>
    <t>Bùi Toàn Thắng</t>
  </si>
  <si>
    <t>Ma Đức Thạch</t>
  </si>
  <si>
    <t>Lục Thị Thúy Vân</t>
  </si>
  <si>
    <t>Hoàng Văn Quốc</t>
  </si>
  <si>
    <t>3.4</t>
  </si>
  <si>
    <t>Phạm Thu Hà</t>
  </si>
  <si>
    <t>Bàn Xuân Hùng</t>
  </si>
  <si>
    <t>THADS tỉnh</t>
  </si>
  <si>
    <t>THADS khu vực 1</t>
  </si>
  <si>
    <t>THADS khu vực 2</t>
  </si>
  <si>
    <t>THADS khu vực 3</t>
  </si>
  <si>
    <t>THADS khu vực 4</t>
  </si>
  <si>
    <t>THADS khu vực 5</t>
  </si>
  <si>
    <t>THADS khu vực</t>
  </si>
  <si>
    <t>THADS Khu vực 1</t>
  </si>
  <si>
    <t>THADS Khu vực</t>
  </si>
  <si>
    <t>THADS Khu vực 2</t>
  </si>
  <si>
    <t>3.5</t>
  </si>
  <si>
    <t>3.6</t>
  </si>
  <si>
    <t>Chu Thanh Hà</t>
  </si>
  <si>
    <t>Hoàng Văn Lâm</t>
  </si>
  <si>
    <t>Đàm Thục Khuê</t>
  </si>
  <si>
    <t xml:space="preserve"> Đoàn Thị Hòa</t>
  </si>
  <si>
    <t>TRƯỞNG THI HÀNH ÁN DÂN SỰ</t>
  </si>
  <si>
    <t>Đơn vị, người báo cáo: Thi hành án dân sự tỉnh Cao Bằng
Đơn vị nhận báo cáo: Cục Quản lý Thi hành án dân sự</t>
  </si>
  <si>
    <t>Đoàn Thị Hồng Nhung</t>
  </si>
  <si>
    <t>Mã Thị Ước</t>
  </si>
  <si>
    <t>Tô Vũ Dự</t>
  </si>
  <si>
    <t>Đàm Văn Giang</t>
  </si>
  <si>
    <t>Dương Văn Hội</t>
  </si>
  <si>
    <t>Nông Ngọc Trung</t>
  </si>
  <si>
    <t>Nông Văn Hùng</t>
  </si>
  <si>
    <t>Võ Quang Huy</t>
  </si>
  <si>
    <t>Ngôn Công Lý</t>
  </si>
  <si>
    <t>Đinh Bộ Lĩnh</t>
  </si>
  <si>
    <t xml:space="preserve">Nông Thị Hợp </t>
  </si>
  <si>
    <t>Cao Bằng, ngày 05 tháng 01 năm 2026</t>
  </si>
  <si>
    <t>Vũ Hà Ly</t>
  </si>
  <si>
    <t>Hoàng Thị Minh Thư</t>
  </si>
  <si>
    <t>4.5</t>
  </si>
  <si>
    <r>
      <t xml:space="preserve">KẾT QUẢ THI HÀNH CÁC KHOẢN THU CHO NGÂN SÁCH NHÀ NƯỚC
</t>
    </r>
    <r>
      <rPr>
        <sz val="13"/>
        <rFont val="Times New Roman"/>
        <family val="1"/>
      </rPr>
      <t>06 tháng/năm 2026</t>
    </r>
  </si>
  <si>
    <t>KẾT QUẢ ÁP DỤNG BIỆN PHÁP BẢO ĐẢM, 
CƯỠNG CHẾ TRONG THI HÀNH ÁN DÂN SỰ
06 tháng/năm 2026</t>
  </si>
  <si>
    <r>
      <t xml:space="preserve">KẾT QUẢ THEO DÕI THI HÀNH ÁN HÀNH CHÍNH
</t>
    </r>
    <r>
      <rPr>
        <sz val="13"/>
        <rFont val="Times New Roman"/>
        <family val="1"/>
      </rPr>
      <t>6 tháng/năm 2026</t>
    </r>
  </si>
  <si>
    <r>
      <t xml:space="preserve">KẾT QUẢ GIẢI QUYẾT BỒI THƯỜNG NHÀ NƯỚC TRONG THI HÀNH ÁN DÂN SỰ
</t>
    </r>
    <r>
      <rPr>
        <sz val="12"/>
        <color indexed="8"/>
        <rFont val="Times New Roman"/>
        <family val="1"/>
      </rPr>
      <t>6 tháng/năm 2026</t>
    </r>
  </si>
  <si>
    <r>
      <t xml:space="preserve">KẾT QUẢ GIÁM SÁT, KIỂM SÁT, KIỂM TRA THI HÀNH ÁN DÂN SỰ
</t>
    </r>
    <r>
      <rPr>
        <sz val="13"/>
        <rFont val="Times New Roman"/>
        <family val="1"/>
      </rPr>
      <t>6 tháng/năm 2026</t>
    </r>
  </si>
  <si>
    <t>KẾT QUẢ TIẾP CÔNG DÂN TRONG THI HÀNH ÁN DÂN SỰ
6 tháng/năm 2026</t>
  </si>
  <si>
    <r>
      <t xml:space="preserve">KẾT QUẢ GIẢI QUYẾT KHIẾU NẠI, TỐ CÁO, 
KIẾN NGHỊ, PHẢN ÁNH VỀ THI HÀNH ÁN DÂN SỰ
</t>
    </r>
    <r>
      <rPr>
        <sz val="13"/>
        <rFont val="Times New Roman"/>
        <family val="1"/>
      </rPr>
      <t>6 tháng/năm 2026</t>
    </r>
  </si>
  <si>
    <t>KẾT QUẢ ĐỀ NGHỊ XÉT MIỄN VÀ GIẢM NGHĨA VỤ 
THI HÀNH ÁN DÂN SỰ
6 tháng/năm 2026</t>
  </si>
  <si>
    <r>
      <t xml:space="preserve">KẾT QUẢ THI HÀNH ÁN DÂN SỰ TÍNH BẰNG TIỀN CHIA THEO
 CƠ QUAN THI HÀNH ÁN DÂN SỰ VÀ CHẤP HÀNH VIÊN
</t>
    </r>
    <r>
      <rPr>
        <sz val="13"/>
        <rFont val="Times New Roman"/>
        <family val="1"/>
      </rPr>
      <t>8 tháng/năm 2026</t>
    </r>
  </si>
  <si>
    <t>Cao Bằng, ngày 01 tháng 6 năm 2026</t>
  </si>
  <si>
    <t>8 tháng/năm 2026</t>
  </si>
  <si>
    <r>
      <t xml:space="preserve">KẾT QUẢ THI HÀNH ÁN DÂN SỰ TÍNH BẰNG VIỆC CHIA THEO
 CƠ QUAN THI HÀNH ÁN DÂN SỰ VÀ CHẤP HÀNH VIÊN
</t>
    </r>
    <r>
      <rPr>
        <sz val="13"/>
        <rFont val="Times New Roman"/>
        <family val="1"/>
      </rPr>
      <t>8 tháng/năm 2026</t>
    </r>
  </si>
  <si>
    <r>
      <t xml:space="preserve">KẾT QUẢ THI HÀNH ÁN DÂN SỰ TÍNH BẰNG TIỀN
</t>
    </r>
    <r>
      <rPr>
        <sz val="14"/>
        <rFont val="Times New Roman"/>
        <family val="1"/>
      </rPr>
      <t>8 tháng/năm 2026</t>
    </r>
  </si>
  <si>
    <r>
      <t>KẾT QUẢ THI HÀNH ÁN DÂN SỰ TÍNH BẰNG VIỆC
8</t>
    </r>
    <r>
      <rPr>
        <sz val="13"/>
        <rFont val="Times New Roman"/>
        <family val="1"/>
      </rPr>
      <t xml:space="preserve"> tháng/năm 2026</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</si>
</sst>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57">
    <font>
      <sz val="12"/>
      <name val="Times New Roman"/>
      <family val="1"/>
    </font>
    <font>
      <sz val="11"/>
      <color theme="1"/>
      <name val="Calibri"/>
      <family val="2"/>
      <scheme val="minor"/>
    </font>
    <font>
      <sz val="11"/>
      <color theme="1"/>
      <name val="Calibri"/>
      <family val="2"/>
      <scheme val="minor"/>
    </font>
    <font>
      <sz val="12"/>
      <name val="Times New Roman"/>
      <family val="1"/>
    </font>
    <font>
      <b/>
      <sz val="12"/>
      <name val="Times New Roman"/>
      <family val="1"/>
    </font>
    <font>
      <sz val="11"/>
      <name val="Times New Roman"/>
      <family val="1"/>
    </font>
    <font>
      <sz val="12"/>
      <name val="Times New Roman"/>
      <family val="1"/>
    </font>
    <font>
      <sz val="9"/>
      <name val="MingLiU"/>
      <family val="3"/>
      <charset val="136"/>
    </font>
    <font>
      <b/>
      <sz val="10"/>
      <name val="Times New Roman"/>
      <family val="1"/>
    </font>
    <font>
      <b/>
      <sz val="11"/>
      <name val="Times New Roman"/>
      <family val="1"/>
    </font>
    <font>
      <sz val="8"/>
      <name val="Times New Roman"/>
      <family val="1"/>
    </font>
    <font>
      <b/>
      <sz val="9"/>
      <name val="Times New Roman"/>
      <family val="1"/>
    </font>
    <font>
      <b/>
      <sz val="13"/>
      <name val="Times New Roman"/>
      <family val="1"/>
    </font>
    <font>
      <sz val="13"/>
      <name val="Times New Roman"/>
      <family val="1"/>
    </font>
    <font>
      <sz val="9"/>
      <name val="Times New Roman"/>
      <family val="1"/>
    </font>
    <font>
      <b/>
      <sz val="14"/>
      <name val="Times New Roman"/>
      <family val="1"/>
    </font>
    <font>
      <sz val="14"/>
      <name val="Times New Roman"/>
      <family val="1"/>
    </font>
    <font>
      <i/>
      <sz val="11"/>
      <name val="Times New Roman"/>
      <family val="1"/>
      <charset val="163"/>
    </font>
    <font>
      <b/>
      <sz val="11"/>
      <name val="Times New Roman"/>
      <family val="1"/>
      <charset val="163"/>
    </font>
    <font>
      <sz val="12"/>
      <name val="Times New Roman"/>
      <family val="1"/>
      <charset val="163"/>
    </font>
    <font>
      <i/>
      <sz val="12"/>
      <name val="Times New Roman"/>
      <family val="1"/>
      <charset val="163"/>
    </font>
    <font>
      <sz val="14"/>
      <name val=".VnTime"/>
      <family val="2"/>
    </font>
    <font>
      <sz val="11"/>
      <name val="Times New Roman"/>
      <family val="1"/>
      <charset val="163"/>
    </font>
    <font>
      <i/>
      <sz val="11"/>
      <name val="Times New Roman"/>
      <family val="1"/>
    </font>
    <font>
      <i/>
      <sz val="11"/>
      <color indexed="10"/>
      <name val="Times New Roman"/>
      <family val="1"/>
      <charset val="163"/>
    </font>
    <font>
      <sz val="10"/>
      <name val="Times New Roman"/>
      <family val="1"/>
    </font>
    <font>
      <i/>
      <sz val="10"/>
      <name val="Times New Roman"/>
      <family val="1"/>
    </font>
    <font>
      <b/>
      <sz val="12"/>
      <color indexed="8"/>
      <name val="Times New Roman"/>
      <family val="1"/>
    </font>
    <font>
      <sz val="12"/>
      <color indexed="8"/>
      <name val="Times New Roman"/>
      <family val="1"/>
    </font>
    <font>
      <sz val="12"/>
      <color rgb="FFFF0000"/>
      <name val="Times New Roman"/>
      <family val="1"/>
    </font>
    <font>
      <i/>
      <sz val="12"/>
      <name val="Times New Roman"/>
      <family val="1"/>
    </font>
    <font>
      <i/>
      <sz val="12"/>
      <color indexed="8"/>
      <name val="Times New Roman"/>
      <family val="1"/>
    </font>
    <font>
      <i/>
      <sz val="9"/>
      <name val="Times New Roman"/>
      <family val="1"/>
    </font>
    <font>
      <i/>
      <sz val="13"/>
      <name val="Times New Roman"/>
      <family val="1"/>
    </font>
    <font>
      <i/>
      <sz val="8"/>
      <name val="Times New Roman"/>
      <family val="1"/>
    </font>
    <font>
      <b/>
      <i/>
      <sz val="13"/>
      <name val="Times New Roman"/>
      <family val="1"/>
    </font>
    <font>
      <b/>
      <i/>
      <sz val="9"/>
      <name val="Times New Roman"/>
      <family val="1"/>
    </font>
    <font>
      <i/>
      <sz val="12"/>
      <name val=".VnTime"/>
      <family val="2"/>
    </font>
    <font>
      <b/>
      <sz val="9.5"/>
      <name val="Times New Roman"/>
      <family val="1"/>
    </font>
    <font>
      <sz val="11"/>
      <color theme="1"/>
      <name val="Times New Roman"/>
      <family val="1"/>
    </font>
    <font>
      <b/>
      <sz val="8"/>
      <color theme="1"/>
      <name val="Times New Roman"/>
      <family val="1"/>
    </font>
    <font>
      <sz val="8"/>
      <color theme="1"/>
      <name val="Times New Roman"/>
      <family val="1"/>
    </font>
    <font>
      <i/>
      <sz val="8"/>
      <color theme="1"/>
      <name val="Times New Roman"/>
      <family val="1"/>
    </font>
    <font>
      <i/>
      <sz val="8"/>
      <color theme="1"/>
      <name val="Calibri"/>
      <family val="2"/>
      <scheme val="minor"/>
    </font>
    <font>
      <b/>
      <sz val="8"/>
      <color indexed="8"/>
      <name val="Times New Roman"/>
      <family val="1"/>
    </font>
    <font>
      <sz val="8"/>
      <color theme="1"/>
      <name val="Times New Roman"/>
      <family val="1"/>
      <charset val="163"/>
    </font>
    <font>
      <sz val="8"/>
      <color theme="1"/>
      <name val="Calibri"/>
      <family val="2"/>
      <scheme val="minor"/>
    </font>
    <font>
      <sz val="8"/>
      <color indexed="8"/>
      <name val="Times New Roman"/>
      <family val="1"/>
    </font>
    <font>
      <b/>
      <i/>
      <sz val="11"/>
      <name val="Times New Roman"/>
      <family val="1"/>
    </font>
    <font>
      <sz val="9"/>
      <color theme="1"/>
      <name val="Times New Roman"/>
      <family val="1"/>
    </font>
    <font>
      <b/>
      <sz val="8"/>
      <name val="Times New Roman"/>
      <family val="1"/>
    </font>
    <font>
      <sz val="9"/>
      <color rgb="FFFF0000"/>
      <name val="Times New Roman"/>
      <family val="1"/>
    </font>
    <font>
      <b/>
      <sz val="10"/>
      <color theme="1"/>
      <name val="Times New Roman"/>
      <family val="1"/>
    </font>
    <font>
      <sz val="12"/>
      <color theme="0"/>
      <name val="Times New Roman"/>
      <family val="1"/>
    </font>
    <font>
      <b/>
      <sz val="15"/>
      <name val="Times New Roman"/>
      <family val="1"/>
    </font>
    <font>
      <sz val="15"/>
      <name val="Times New Roman"/>
      <family val="1"/>
    </font>
    <font>
      <sz val="15"/>
      <color theme="1"/>
      <name val="Calibri"/>
      <family val="2"/>
      <scheme val="minor"/>
    </font>
  </fonts>
  <fills count="7">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0"/>
        <bgColor indexed="64"/>
      </patternFill>
    </fill>
    <fill>
      <patternFill patternType="solid">
        <fgColor rgb="FFFF0000"/>
        <bgColor indexed="64"/>
      </patternFill>
    </fill>
    <fill>
      <patternFill patternType="solid">
        <fgColor theme="0" tint="-0.249977111117893"/>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s>
  <cellStyleXfs count="11">
    <xf numFmtId="0" fontId="0" fillId="0" borderId="0"/>
    <xf numFmtId="43" fontId="3" fillId="0" borderId="0" applyFont="0" applyFill="0" applyBorder="0" applyAlignment="0" applyProtection="0"/>
    <xf numFmtId="0" fontId="6" fillId="0" borderId="0"/>
    <xf numFmtId="9" fontId="3" fillId="0" borderId="0" applyFont="0" applyFill="0" applyBorder="0" applyAlignment="0" applyProtection="0"/>
    <xf numFmtId="0" fontId="3" fillId="0" borderId="0"/>
    <xf numFmtId="0" fontId="2" fillId="0" borderId="0"/>
    <xf numFmtId="43" fontId="3" fillId="0" borderId="0" applyFont="0" applyFill="0" applyBorder="0" applyAlignment="0" applyProtection="0"/>
    <xf numFmtId="0" fontId="1" fillId="0" borderId="0"/>
    <xf numFmtId="0" fontId="16" fillId="0" borderId="0"/>
    <xf numFmtId="43" fontId="16" fillId="0" borderId="0" applyFont="0" applyFill="0" applyBorder="0" applyAlignment="0" applyProtection="0"/>
    <xf numFmtId="43" fontId="16" fillId="0" borderId="0" applyFont="0" applyFill="0" applyBorder="0" applyAlignment="0" applyProtection="0"/>
  </cellStyleXfs>
  <cellXfs count="702">
    <xf numFmtId="0" fontId="0" fillId="0" borderId="0" xfId="0"/>
    <xf numFmtId="49" fontId="0" fillId="0" borderId="0" xfId="0" applyNumberFormat="1"/>
    <xf numFmtId="49" fontId="5" fillId="0" borderId="0" xfId="0" applyNumberFormat="1" applyFont="1"/>
    <xf numFmtId="49" fontId="0" fillId="2" borderId="0" xfId="0" applyNumberFormat="1" applyFill="1"/>
    <xf numFmtId="49" fontId="21" fillId="0" borderId="0" xfId="0" applyNumberFormat="1" applyFont="1"/>
    <xf numFmtId="49" fontId="16" fillId="0" borderId="0" xfId="0" applyNumberFormat="1" applyFont="1"/>
    <xf numFmtId="49" fontId="18" fillId="0" borderId="0" xfId="0" applyNumberFormat="1" applyFont="1"/>
    <xf numFmtId="49" fontId="22" fillId="0" borderId="0" xfId="0" applyNumberFormat="1" applyFont="1"/>
    <xf numFmtId="49" fontId="19" fillId="0" borderId="0" xfId="0" applyNumberFormat="1" applyFont="1"/>
    <xf numFmtId="49" fontId="24" fillId="0" borderId="0" xfId="0" applyNumberFormat="1" applyFont="1"/>
    <xf numFmtId="49" fontId="20" fillId="0" borderId="0" xfId="0" applyNumberFormat="1" applyFont="1"/>
    <xf numFmtId="49" fontId="0" fillId="0" borderId="0" xfId="0" applyNumberFormat="1" applyAlignment="1">
      <alignment horizontal="center"/>
    </xf>
    <xf numFmtId="49" fontId="4" fillId="0" borderId="0" xfId="0" applyNumberFormat="1" applyFont="1"/>
    <xf numFmtId="49" fontId="5" fillId="0" borderId="0" xfId="0" applyNumberFormat="1" applyFont="1" applyAlignment="1">
      <alignment wrapText="1"/>
    </xf>
    <xf numFmtId="49" fontId="0" fillId="0" borderId="0" xfId="0" applyNumberFormat="1" applyAlignment="1">
      <alignment horizontal="left" vertical="top" wrapText="1"/>
    </xf>
    <xf numFmtId="49" fontId="14" fillId="0" borderId="1" xfId="0" applyNumberFormat="1" applyFont="1" applyBorder="1" applyAlignment="1">
      <alignment horizontal="center"/>
    </xf>
    <xf numFmtId="0" fontId="0" fillId="0" borderId="0" xfId="0" applyAlignment="1">
      <alignment wrapText="1"/>
    </xf>
    <xf numFmtId="49" fontId="13" fillId="0" borderId="0" xfId="0" applyNumberFormat="1" applyFont="1" applyAlignment="1">
      <alignment wrapText="1"/>
    </xf>
    <xf numFmtId="49" fontId="0" fillId="0" borderId="0" xfId="0" applyNumberFormat="1" applyProtection="1">
      <protection locked="0"/>
    </xf>
    <xf numFmtId="49" fontId="11" fillId="0" borderId="6" xfId="0" applyNumberFormat="1" applyFont="1" applyBorder="1" applyAlignment="1">
      <alignment horizontal="center"/>
    </xf>
    <xf numFmtId="0" fontId="0" fillId="0" borderId="1" xfId="0" applyBorder="1"/>
    <xf numFmtId="0" fontId="0" fillId="0" borderId="1" xfId="0" applyBorder="1" applyAlignment="1">
      <alignment horizontal="right"/>
    </xf>
    <xf numFmtId="0" fontId="0" fillId="0" borderId="1" xfId="0" applyBorder="1" applyAlignment="1">
      <alignment wrapText="1"/>
    </xf>
    <xf numFmtId="0" fontId="4" fillId="5" borderId="1" xfId="0" applyFont="1" applyFill="1" applyBorder="1" applyAlignment="1">
      <alignment wrapText="1"/>
    </xf>
    <xf numFmtId="49" fontId="13" fillId="0" borderId="0" xfId="0" applyNumberFormat="1" applyFont="1"/>
    <xf numFmtId="49" fontId="29" fillId="0" borderId="0" xfId="0" applyNumberFormat="1" applyFont="1"/>
    <xf numFmtId="164" fontId="14" fillId="4" borderId="1" xfId="1" applyNumberFormat="1" applyFont="1" applyFill="1" applyBorder="1" applyAlignment="1" applyProtection="1">
      <alignment horizontal="center"/>
      <protection locked="0"/>
    </xf>
    <xf numFmtId="164" fontId="12" fillId="0" borderId="0" xfId="1" applyNumberFormat="1" applyFont="1"/>
    <xf numFmtId="49" fontId="8" fillId="0" borderId="1" xfId="0" applyNumberFormat="1" applyFont="1" applyBorder="1" applyAlignment="1" applyProtection="1">
      <alignment horizontal="center"/>
      <protection locked="0"/>
    </xf>
    <xf numFmtId="49" fontId="8" fillId="2" borderId="1" xfId="0" applyNumberFormat="1" applyFont="1" applyFill="1" applyBorder="1" applyAlignment="1" applyProtection="1">
      <alignment horizontal="left"/>
      <protection locked="0"/>
    </xf>
    <xf numFmtId="49" fontId="25" fillId="0" borderId="1" xfId="0" applyNumberFormat="1" applyFont="1" applyBorder="1" applyAlignment="1" applyProtection="1">
      <alignment horizontal="center"/>
      <protection locked="0"/>
    </xf>
    <xf numFmtId="49" fontId="25" fillId="2" borderId="1" xfId="0" applyNumberFormat="1" applyFont="1" applyFill="1" applyBorder="1" applyAlignment="1" applyProtection="1">
      <alignment horizontal="left"/>
      <protection locked="0"/>
    </xf>
    <xf numFmtId="2" fontId="0" fillId="0" borderId="0" xfId="0" applyNumberFormat="1" applyProtection="1">
      <protection locked="0"/>
    </xf>
    <xf numFmtId="164" fontId="13" fillId="0" borderId="6" xfId="1" applyNumberFormat="1" applyFont="1" applyFill="1" applyBorder="1" applyAlignment="1">
      <alignment wrapText="1"/>
    </xf>
    <xf numFmtId="164" fontId="12" fillId="0" borderId="0" xfId="1" applyNumberFormat="1" applyFont="1" applyFill="1" applyAlignment="1"/>
    <xf numFmtId="164" fontId="12" fillId="0" borderId="0" xfId="1" applyNumberFormat="1" applyFont="1" applyAlignment="1"/>
    <xf numFmtId="164" fontId="12" fillId="2" borderId="0" xfId="1" applyNumberFormat="1" applyFont="1" applyFill="1" applyBorder="1" applyAlignment="1">
      <alignment horizontal="center" wrapText="1"/>
    </xf>
    <xf numFmtId="164" fontId="13" fillId="2" borderId="0" xfId="1" applyNumberFormat="1" applyFont="1" applyFill="1" applyBorder="1" applyAlignment="1">
      <alignment horizontal="center"/>
    </xf>
    <xf numFmtId="49" fontId="13" fillId="2" borderId="0" xfId="0" applyNumberFormat="1" applyFont="1" applyFill="1"/>
    <xf numFmtId="0" fontId="0" fillId="0" borderId="0" xfId="0" applyProtection="1">
      <protection locked="0"/>
    </xf>
    <xf numFmtId="0" fontId="14" fillId="0" borderId="1" xfId="0" applyFont="1" applyBorder="1" applyAlignment="1" applyProtection="1">
      <alignment horizontal="center"/>
      <protection locked="0"/>
    </xf>
    <xf numFmtId="164" fontId="0" fillId="2" borderId="1" xfId="1" applyNumberFormat="1" applyFont="1" applyFill="1" applyBorder="1" applyAlignment="1" applyProtection="1">
      <alignment horizontal="center"/>
      <protection locked="0"/>
    </xf>
    <xf numFmtId="0" fontId="8" fillId="0" borderId="1" xfId="0" applyFont="1" applyBorder="1" applyAlignment="1" applyProtection="1">
      <alignment horizontal="center"/>
      <protection locked="0"/>
    </xf>
    <xf numFmtId="0" fontId="8" fillId="2" borderId="1" xfId="0" applyFont="1" applyFill="1" applyBorder="1" applyAlignment="1" applyProtection="1">
      <alignment horizontal="left"/>
      <protection locked="0"/>
    </xf>
    <xf numFmtId="0" fontId="25" fillId="0" borderId="1" xfId="0" applyFont="1" applyBorder="1" applyAlignment="1" applyProtection="1">
      <alignment horizontal="center"/>
      <protection locked="0"/>
    </xf>
    <xf numFmtId="164" fontId="25" fillId="2" borderId="1" xfId="1" applyNumberFormat="1" applyFont="1" applyFill="1" applyBorder="1" applyAlignment="1" applyProtection="1">
      <alignment horizontal="center"/>
      <protection locked="0"/>
    </xf>
    <xf numFmtId="164" fontId="0" fillId="0" borderId="1" xfId="1" applyNumberFormat="1" applyFont="1" applyBorder="1" applyProtection="1">
      <protection locked="0"/>
    </xf>
    <xf numFmtId="0" fontId="34" fillId="0" borderId="4" xfId="0" applyFont="1" applyBorder="1" applyAlignment="1">
      <alignment horizontal="center" vertical="center" wrapText="1"/>
    </xf>
    <xf numFmtId="49" fontId="14" fillId="4" borderId="1" xfId="0" applyNumberFormat="1" applyFont="1" applyFill="1" applyBorder="1" applyAlignment="1">
      <alignment horizontal="center" vertical="center" wrapText="1"/>
    </xf>
    <xf numFmtId="164" fontId="33" fillId="0" borderId="0" xfId="1" applyNumberFormat="1" applyFont="1" applyAlignment="1"/>
    <xf numFmtId="164" fontId="13" fillId="0" borderId="0" xfId="6" applyNumberFormat="1" applyFont="1" applyFill="1" applyBorder="1" applyAlignment="1">
      <alignment wrapText="1"/>
    </xf>
    <xf numFmtId="164" fontId="13" fillId="0" borderId="0" xfId="6" applyNumberFormat="1" applyFont="1" applyBorder="1" applyAlignment="1"/>
    <xf numFmtId="164" fontId="12" fillId="0" borderId="0" xfId="6" applyNumberFormat="1" applyFont="1" applyFill="1" applyAlignment="1"/>
    <xf numFmtId="49" fontId="13" fillId="0" borderId="0" xfId="4" applyNumberFormat="1" applyFont="1"/>
    <xf numFmtId="164" fontId="12" fillId="0" borderId="0" xfId="6" applyNumberFormat="1" applyFont="1" applyAlignment="1"/>
    <xf numFmtId="164" fontId="12" fillId="0" borderId="0" xfId="6" applyNumberFormat="1" applyFont="1"/>
    <xf numFmtId="0" fontId="28" fillId="0" borderId="0" xfId="4" applyFont="1"/>
    <xf numFmtId="164" fontId="33" fillId="0" borderId="0" xfId="6" applyNumberFormat="1" applyFont="1" applyAlignment="1"/>
    <xf numFmtId="49" fontId="30" fillId="0" borderId="0" xfId="0" applyNumberFormat="1" applyFont="1"/>
    <xf numFmtId="49" fontId="37" fillId="0" borderId="0" xfId="0" applyNumberFormat="1" applyFont="1"/>
    <xf numFmtId="0" fontId="1" fillId="0" borderId="0" xfId="7"/>
    <xf numFmtId="10" fontId="33" fillId="0" borderId="0" xfId="3" applyNumberFormat="1" applyFont="1" applyAlignment="1">
      <alignment horizontal="center"/>
    </xf>
    <xf numFmtId="164" fontId="12" fillId="0" borderId="0" xfId="6" applyNumberFormat="1" applyFont="1" applyAlignment="1">
      <alignment horizontal="center"/>
    </xf>
    <xf numFmtId="164" fontId="13" fillId="0" borderId="0" xfId="6" applyNumberFormat="1" applyFont="1" applyFill="1" applyBorder="1" applyAlignment="1">
      <alignment horizontal="center" wrapText="1"/>
    </xf>
    <xf numFmtId="49" fontId="3" fillId="0" borderId="0" xfId="4" applyNumberFormat="1" applyAlignment="1">
      <alignment horizontal="left" vertical="top" wrapText="1"/>
    </xf>
    <xf numFmtId="49" fontId="3" fillId="0" borderId="7" xfId="4" applyNumberFormat="1" applyBorder="1" applyAlignment="1">
      <alignment horizontal="left" vertical="top" wrapText="1"/>
    </xf>
    <xf numFmtId="0" fontId="27" fillId="0" borderId="0" xfId="4" applyFont="1" applyAlignment="1" applyProtection="1">
      <alignment horizontal="center" vertical="top" wrapText="1"/>
      <protection locked="0"/>
    </xf>
    <xf numFmtId="0" fontId="28" fillId="0" borderId="0" xfId="4" applyFont="1" applyAlignment="1" applyProtection="1">
      <alignment horizontal="center" vertical="top" wrapText="1"/>
      <protection locked="0"/>
    </xf>
    <xf numFmtId="0" fontId="41" fillId="0" borderId="0" xfId="7" applyFont="1"/>
    <xf numFmtId="0" fontId="40" fillId="0" borderId="1" xfId="4" applyFont="1" applyBorder="1" applyAlignment="1">
      <alignment horizontal="center" vertical="center" wrapText="1"/>
    </xf>
    <xf numFmtId="0" fontId="42" fillId="0" borderId="1" xfId="4" quotePrefix="1" applyFont="1" applyBorder="1" applyAlignment="1">
      <alignment horizontal="center" vertical="center"/>
    </xf>
    <xf numFmtId="0" fontId="43" fillId="0" borderId="0" xfId="7" applyFont="1"/>
    <xf numFmtId="0" fontId="44" fillId="0" borderId="1" xfId="4" applyFont="1" applyBorder="1" applyAlignment="1" applyProtection="1">
      <alignment wrapText="1"/>
      <protection locked="0"/>
    </xf>
    <xf numFmtId="0" fontId="46" fillId="0" borderId="0" xfId="7" applyFont="1"/>
    <xf numFmtId="0" fontId="44" fillId="0" borderId="1" xfId="4" applyFont="1" applyBorder="1" applyAlignment="1" applyProtection="1">
      <alignment horizontal="center"/>
      <protection locked="0"/>
    </xf>
    <xf numFmtId="0" fontId="44" fillId="2" borderId="1" xfId="4" applyFont="1" applyFill="1" applyBorder="1" applyAlignment="1" applyProtection="1">
      <alignment horizontal="left" wrapText="1"/>
      <protection locked="0"/>
    </xf>
    <xf numFmtId="0" fontId="47" fillId="0" borderId="1" xfId="4" applyFont="1" applyBorder="1" applyAlignment="1" applyProtection="1">
      <alignment horizontal="center"/>
      <protection locked="0"/>
    </xf>
    <xf numFmtId="49" fontId="11" fillId="0" borderId="0" xfId="4" applyNumberFormat="1" applyFont="1" applyAlignment="1">
      <alignment horizontal="center"/>
    </xf>
    <xf numFmtId="164" fontId="33" fillId="0" borderId="0" xfId="6" applyNumberFormat="1" applyFont="1" applyAlignment="1">
      <alignment horizontal="center"/>
    </xf>
    <xf numFmtId="49" fontId="1" fillId="0" borderId="0" xfId="7" applyNumberFormat="1"/>
    <xf numFmtId="164" fontId="33" fillId="0" borderId="6" xfId="6" applyNumberFormat="1" applyFont="1" applyBorder="1" applyAlignment="1"/>
    <xf numFmtId="164" fontId="12" fillId="0" borderId="0" xfId="1" applyNumberFormat="1" applyFont="1" applyFill="1" applyAlignment="1">
      <alignment horizontal="center"/>
    </xf>
    <xf numFmtId="164" fontId="12" fillId="0" borderId="0" xfId="1" applyNumberFormat="1" applyFont="1" applyAlignment="1">
      <alignment horizontal="center"/>
    </xf>
    <xf numFmtId="0" fontId="14" fillId="0" borderId="1" xfId="0" applyFont="1" applyBorder="1" applyAlignment="1">
      <alignment horizontal="center"/>
    </xf>
    <xf numFmtId="164" fontId="33" fillId="0" borderId="0" xfId="1" applyNumberFormat="1" applyFont="1" applyAlignment="1">
      <alignment horizontal="center"/>
    </xf>
    <xf numFmtId="49" fontId="0" fillId="4" borderId="0" xfId="0" applyNumberFormat="1" applyFill="1" applyProtection="1">
      <protection locked="0"/>
    </xf>
    <xf numFmtId="49" fontId="4" fillId="4" borderId="0" xfId="0" applyNumberFormat="1" applyFont="1" applyFill="1" applyProtection="1">
      <protection locked="0"/>
    </xf>
    <xf numFmtId="1" fontId="14" fillId="4" borderId="0" xfId="0" applyNumberFormat="1" applyFont="1" applyFill="1" applyAlignment="1" applyProtection="1">
      <alignment horizontal="center"/>
      <protection locked="0"/>
    </xf>
    <xf numFmtId="1" fontId="0" fillId="4" borderId="0" xfId="0" applyNumberFormat="1" applyFill="1" applyProtection="1">
      <protection locked="0"/>
    </xf>
    <xf numFmtId="49" fontId="0" fillId="4" borderId="0" xfId="0" applyNumberFormat="1" applyFill="1" applyAlignment="1" applyProtection="1">
      <alignment horizontal="center"/>
      <protection locked="0"/>
    </xf>
    <xf numFmtId="49" fontId="25" fillId="4" borderId="0" xfId="0" applyNumberFormat="1" applyFont="1" applyFill="1" applyAlignment="1" applyProtection="1">
      <alignment horizontal="center" vertical="center"/>
      <protection locked="0"/>
    </xf>
    <xf numFmtId="49" fontId="30" fillId="4" borderId="0" xfId="0" applyNumberFormat="1" applyFont="1" applyFill="1" applyProtection="1">
      <protection locked="0"/>
    </xf>
    <xf numFmtId="49" fontId="0" fillId="4" borderId="0" xfId="0" applyNumberFormat="1" applyFill="1" applyAlignment="1">
      <alignment horizontal="left"/>
    </xf>
    <xf numFmtId="49" fontId="0" fillId="4" borderId="0" xfId="0" applyNumberFormat="1" applyFill="1"/>
    <xf numFmtId="49" fontId="4" fillId="4" borderId="0" xfId="0" applyNumberFormat="1" applyFont="1" applyFill="1"/>
    <xf numFmtId="1" fontId="14" fillId="4" borderId="0" xfId="0" applyNumberFormat="1" applyFont="1" applyFill="1" applyAlignment="1">
      <alignment horizontal="center"/>
    </xf>
    <xf numFmtId="1" fontId="0" fillId="4" borderId="0" xfId="0" applyNumberFormat="1" applyFill="1"/>
    <xf numFmtId="49" fontId="0" fillId="4" borderId="0" xfId="0" applyNumberFormat="1" applyFill="1" applyAlignment="1">
      <alignment horizontal="center"/>
    </xf>
    <xf numFmtId="49" fontId="30" fillId="4" borderId="7" xfId="0" applyNumberFormat="1" applyFont="1" applyFill="1" applyBorder="1"/>
    <xf numFmtId="49" fontId="25" fillId="4" borderId="0" xfId="0" applyNumberFormat="1" applyFont="1" applyFill="1" applyAlignment="1">
      <alignment horizontal="center" vertical="center"/>
    </xf>
    <xf numFmtId="0" fontId="0" fillId="4" borderId="0" xfId="0" applyFill="1"/>
    <xf numFmtId="49" fontId="33" fillId="4" borderId="0" xfId="0" applyNumberFormat="1" applyFont="1" applyFill="1" applyAlignment="1">
      <alignment wrapText="1"/>
    </xf>
    <xf numFmtId="49" fontId="30" fillId="4" borderId="0" xfId="0" applyNumberFormat="1" applyFont="1" applyFill="1"/>
    <xf numFmtId="49" fontId="13" fillId="4" borderId="0" xfId="0" applyNumberFormat="1" applyFont="1" applyFill="1" applyAlignment="1">
      <alignment wrapText="1"/>
    </xf>
    <xf numFmtId="49" fontId="33" fillId="4" borderId="6" xfId="0" applyNumberFormat="1" applyFont="1" applyFill="1" applyBorder="1" applyAlignment="1">
      <alignment wrapText="1"/>
    </xf>
    <xf numFmtId="49" fontId="13" fillId="4" borderId="0" xfId="0" applyNumberFormat="1" applyFont="1" applyFill="1" applyAlignment="1">
      <alignment vertical="center" wrapText="1"/>
    </xf>
    <xf numFmtId="49" fontId="13" fillId="4" borderId="0" xfId="0" applyNumberFormat="1" applyFont="1" applyFill="1"/>
    <xf numFmtId="49" fontId="5" fillId="4" borderId="0" xfId="0" applyNumberFormat="1" applyFont="1" applyFill="1" applyAlignment="1">
      <alignment wrapText="1"/>
    </xf>
    <xf numFmtId="49" fontId="5" fillId="4" borderId="0" xfId="0" applyNumberFormat="1" applyFont="1" applyFill="1" applyAlignment="1">
      <alignment horizontal="center" wrapText="1"/>
    </xf>
    <xf numFmtId="0" fontId="0" fillId="4" borderId="0" xfId="0" applyFill="1" applyAlignment="1">
      <alignment horizontal="center"/>
    </xf>
    <xf numFmtId="49" fontId="0" fillId="4" borderId="0" xfId="0" applyNumberFormat="1" applyFill="1" applyAlignment="1">
      <alignment horizontal="center" vertical="center"/>
    </xf>
    <xf numFmtId="1" fontId="0" fillId="2" borderId="0" xfId="0" applyNumberFormat="1" applyFill="1" applyAlignment="1">
      <alignment horizontal="center"/>
    </xf>
    <xf numFmtId="1" fontId="0" fillId="4" borderId="0" xfId="0" applyNumberFormat="1" applyFill="1" applyAlignment="1">
      <alignment horizontal="center"/>
    </xf>
    <xf numFmtId="49" fontId="25" fillId="4" borderId="0" xfId="0" applyNumberFormat="1" applyFont="1" applyFill="1"/>
    <xf numFmtId="164" fontId="5" fillId="4" borderId="1" xfId="1" applyNumberFormat="1" applyFont="1" applyFill="1" applyBorder="1" applyAlignment="1" applyProtection="1">
      <alignment horizontal="center"/>
      <protection locked="0"/>
    </xf>
    <xf numFmtId="164" fontId="33" fillId="4" borderId="6" xfId="1" applyNumberFormat="1" applyFont="1" applyFill="1" applyBorder="1" applyAlignment="1">
      <alignment wrapText="1"/>
    </xf>
    <xf numFmtId="164" fontId="33" fillId="4" borderId="0" xfId="1" applyNumberFormat="1" applyFont="1" applyFill="1" applyBorder="1" applyAlignment="1">
      <alignment wrapText="1"/>
    </xf>
    <xf numFmtId="164" fontId="12" fillId="4" borderId="0" xfId="1" applyNumberFormat="1" applyFont="1" applyFill="1" applyAlignment="1"/>
    <xf numFmtId="164" fontId="12" fillId="4" borderId="0" xfId="1" applyNumberFormat="1" applyFont="1" applyFill="1" applyBorder="1" applyAlignment="1"/>
    <xf numFmtId="164" fontId="12" fillId="4" borderId="0" xfId="1" applyNumberFormat="1" applyFont="1" applyFill="1"/>
    <xf numFmtId="164" fontId="12" fillId="4" borderId="0" xfId="1" applyNumberFormat="1" applyFont="1" applyFill="1" applyBorder="1"/>
    <xf numFmtId="49" fontId="0" fillId="4" borderId="7" xfId="0" applyNumberFormat="1" applyFill="1" applyBorder="1" applyAlignment="1">
      <alignment horizontal="left" vertical="top" wrapText="1"/>
    </xf>
    <xf numFmtId="49" fontId="12" fillId="4" borderId="7" xfId="0" applyNumberFormat="1" applyFont="1" applyFill="1" applyBorder="1" applyAlignment="1">
      <alignment horizontal="center" vertical="top" wrapText="1"/>
    </xf>
    <xf numFmtId="1" fontId="12" fillId="4" borderId="7" xfId="0" applyNumberFormat="1" applyFont="1" applyFill="1" applyBorder="1" applyAlignment="1">
      <alignment horizontal="center" vertical="top" wrapText="1"/>
    </xf>
    <xf numFmtId="1" fontId="13" fillId="4" borderId="7" xfId="0" applyNumberFormat="1" applyFont="1" applyFill="1" applyBorder="1" applyAlignment="1">
      <alignment horizontal="center" vertical="top" wrapText="1"/>
    </xf>
    <xf numFmtId="49" fontId="11" fillId="4" borderId="1" xfId="0" applyNumberFormat="1" applyFont="1" applyFill="1" applyBorder="1" applyAlignment="1" applyProtection="1">
      <alignment horizontal="center" wrapText="1"/>
      <protection locked="0"/>
    </xf>
    <xf numFmtId="49" fontId="11" fillId="4" borderId="1" xfId="0" applyNumberFormat="1" applyFont="1" applyFill="1" applyBorder="1" applyAlignment="1" applyProtection="1">
      <alignment horizontal="center"/>
      <protection locked="0"/>
    </xf>
    <xf numFmtId="49" fontId="14" fillId="4" borderId="1" xfId="0" applyNumberFormat="1" applyFont="1" applyFill="1" applyBorder="1" applyAlignment="1" applyProtection="1">
      <alignment horizontal="center"/>
      <protection locked="0"/>
    </xf>
    <xf numFmtId="49" fontId="36" fillId="4" borderId="6" xfId="0" applyNumberFormat="1" applyFont="1" applyFill="1" applyBorder="1" applyAlignment="1">
      <alignment horizontal="center"/>
    </xf>
    <xf numFmtId="164" fontId="33" fillId="4" borderId="0" xfId="1" applyNumberFormat="1" applyFont="1" applyFill="1" applyBorder="1" applyAlignment="1">
      <alignment horizontal="center"/>
    </xf>
    <xf numFmtId="164" fontId="35" fillId="4" borderId="0" xfId="1" applyNumberFormat="1" applyFont="1" applyFill="1" applyBorder="1" applyAlignment="1">
      <alignment horizontal="center" wrapText="1"/>
    </xf>
    <xf numFmtId="164" fontId="32" fillId="4" borderId="0" xfId="1" applyNumberFormat="1" applyFont="1" applyFill="1" applyBorder="1" applyAlignment="1">
      <alignment horizontal="center"/>
    </xf>
    <xf numFmtId="0" fontId="30" fillId="4" borderId="0" xfId="0" applyFont="1" applyFill="1"/>
    <xf numFmtId="43" fontId="12" fillId="4" borderId="0" xfId="1" applyFont="1" applyFill="1"/>
    <xf numFmtId="10" fontId="0" fillId="0" borderId="0" xfId="0" applyNumberFormat="1"/>
    <xf numFmtId="0" fontId="14" fillId="0" borderId="1" xfId="0" applyFont="1" applyBorder="1" applyAlignment="1" applyProtection="1">
      <alignment horizontal="center" vertical="center" wrapText="1"/>
      <protection locked="0"/>
    </xf>
    <xf numFmtId="0" fontId="0" fillId="0" borderId="6" xfId="0" applyBorder="1"/>
    <xf numFmtId="0" fontId="11" fillId="0" borderId="1" xfId="0" applyFont="1" applyBorder="1" applyAlignment="1">
      <alignment horizontal="center" vertical="center" wrapText="1"/>
    </xf>
    <xf numFmtId="0" fontId="11" fillId="4" borderId="1" xfId="0" applyFont="1" applyFill="1" applyBorder="1" applyAlignment="1">
      <alignment horizontal="center" vertical="center" wrapText="1"/>
    </xf>
    <xf numFmtId="164" fontId="33" fillId="0" borderId="6" xfId="1" applyNumberFormat="1" applyFont="1" applyBorder="1" applyAlignment="1">
      <alignment horizontal="center"/>
    </xf>
    <xf numFmtId="0" fontId="49" fillId="0" borderId="1" xfId="4" quotePrefix="1" applyFont="1" applyBorder="1" applyAlignment="1">
      <alignment horizontal="center" vertical="center"/>
    </xf>
    <xf numFmtId="0" fontId="14" fillId="0" borderId="4" xfId="0" applyFont="1" applyBorder="1" applyAlignment="1">
      <alignment horizontal="center" vertical="center" wrapText="1"/>
    </xf>
    <xf numFmtId="0" fontId="11" fillId="0" borderId="1" xfId="0" applyFont="1" applyBorder="1" applyAlignment="1" applyProtection="1">
      <alignment horizontal="left" vertical="center" wrapText="1"/>
      <protection locked="0"/>
    </xf>
    <xf numFmtId="0" fontId="11" fillId="0" borderId="2" xfId="0" applyFont="1" applyBorder="1" applyAlignment="1" applyProtection="1">
      <alignment vertical="center" wrapText="1"/>
      <protection locked="0"/>
    </xf>
    <xf numFmtId="0" fontId="11" fillId="0" borderId="1" xfId="0" applyFont="1" applyBorder="1" applyAlignment="1" applyProtection="1">
      <alignment vertical="center" wrapText="1"/>
      <protection locked="0"/>
    </xf>
    <xf numFmtId="49" fontId="11" fillId="0" borderId="1" xfId="0" applyNumberFormat="1" applyFont="1" applyBorder="1" applyAlignment="1" applyProtection="1">
      <alignment vertical="center" wrapText="1"/>
      <protection locked="0"/>
    </xf>
    <xf numFmtId="49" fontId="11" fillId="0" borderId="1" xfId="0" applyNumberFormat="1" applyFont="1" applyBorder="1" applyAlignment="1" applyProtection="1">
      <alignment wrapText="1"/>
      <protection locked="0"/>
    </xf>
    <xf numFmtId="0" fontId="11" fillId="0" borderId="1" xfId="0" applyFont="1" applyBorder="1" applyProtection="1">
      <protection locked="0"/>
    </xf>
    <xf numFmtId="164" fontId="11" fillId="0" borderId="1" xfId="1" applyNumberFormat="1" applyFont="1" applyBorder="1" applyAlignment="1" applyProtection="1">
      <alignment horizontal="center" vertical="center" wrapText="1"/>
      <protection locked="0"/>
    </xf>
    <xf numFmtId="164" fontId="25" fillId="0" borderId="1" xfId="1" applyNumberFormat="1" applyFont="1" applyBorder="1" applyAlignment="1">
      <alignment horizontal="center" vertical="center" wrapText="1"/>
    </xf>
    <xf numFmtId="164" fontId="14" fillId="0" borderId="1" xfId="1" applyNumberFormat="1" applyFont="1" applyBorder="1" applyAlignment="1" applyProtection="1">
      <alignment horizontal="center" vertical="center" wrapText="1"/>
      <protection locked="0"/>
    </xf>
    <xf numFmtId="164" fontId="45" fillId="0" borderId="1" xfId="1" applyNumberFormat="1" applyFont="1" applyBorder="1"/>
    <xf numFmtId="164" fontId="10" fillId="0" borderId="1" xfId="1" applyNumberFormat="1" applyFont="1" applyBorder="1" applyAlignment="1">
      <alignment horizontal="left" vertical="top" wrapText="1"/>
    </xf>
    <xf numFmtId="164" fontId="44" fillId="0" borderId="1" xfId="1" applyNumberFormat="1" applyFont="1" applyBorder="1" applyAlignment="1" applyProtection="1">
      <alignment horizontal="center" vertical="top" wrapText="1"/>
      <protection locked="0"/>
    </xf>
    <xf numFmtId="164" fontId="10" fillId="0" borderId="1" xfId="1" applyNumberFormat="1" applyFont="1" applyFill="1" applyBorder="1" applyAlignment="1">
      <alignment horizontal="left" vertical="top" wrapText="1"/>
    </xf>
    <xf numFmtId="164" fontId="14" fillId="0" borderId="1" xfId="1" applyNumberFormat="1" applyFont="1" applyBorder="1" applyAlignment="1" applyProtection="1">
      <alignment wrapText="1"/>
      <protection locked="0"/>
    </xf>
    <xf numFmtId="49" fontId="17" fillId="0" borderId="0" xfId="0" applyNumberFormat="1" applyFont="1"/>
    <xf numFmtId="0" fontId="11" fillId="0" borderId="1" xfId="0" applyFont="1" applyBorder="1" applyAlignment="1" applyProtection="1">
      <alignment horizontal="center"/>
      <protection locked="0"/>
    </xf>
    <xf numFmtId="0" fontId="14" fillId="4" borderId="1" xfId="0" applyFont="1" applyFill="1" applyBorder="1" applyAlignment="1" applyProtection="1">
      <alignment horizontal="center" vertical="center" wrapText="1"/>
      <protection locked="0"/>
    </xf>
    <xf numFmtId="164" fontId="25" fillId="4" borderId="1" xfId="1" applyNumberFormat="1" applyFont="1" applyFill="1" applyBorder="1" applyAlignment="1">
      <alignment horizontal="center" vertical="center"/>
    </xf>
    <xf numFmtId="49" fontId="8" fillId="4" borderId="2" xfId="0" applyNumberFormat="1" applyFont="1" applyFill="1" applyBorder="1" applyAlignment="1" applyProtection="1">
      <alignment wrapText="1"/>
      <protection locked="0"/>
    </xf>
    <xf numFmtId="49" fontId="8" fillId="4" borderId="1" xfId="0" applyNumberFormat="1" applyFont="1" applyFill="1" applyBorder="1" applyAlignment="1" applyProtection="1">
      <alignment horizontal="center"/>
      <protection locked="0"/>
    </xf>
    <xf numFmtId="49" fontId="8" fillId="4" borderId="1" xfId="0" applyNumberFormat="1" applyFont="1" applyFill="1" applyBorder="1" applyAlignment="1" applyProtection="1">
      <alignment horizontal="left"/>
      <protection locked="0"/>
    </xf>
    <xf numFmtId="49" fontId="8" fillId="4" borderId="4" xfId="0" applyNumberFormat="1" applyFont="1" applyFill="1" applyBorder="1" applyAlignment="1" applyProtection="1">
      <alignment horizontal="center"/>
      <protection locked="0"/>
    </xf>
    <xf numFmtId="49" fontId="25" fillId="4" borderId="1" xfId="0" applyNumberFormat="1" applyFont="1" applyFill="1" applyBorder="1" applyAlignment="1" applyProtection="1">
      <alignment horizontal="center"/>
      <protection locked="0"/>
    </xf>
    <xf numFmtId="49" fontId="25" fillId="4" borderId="1" xfId="0" applyNumberFormat="1" applyFont="1" applyFill="1" applyBorder="1" applyAlignment="1" applyProtection="1">
      <alignment horizontal="left"/>
      <protection locked="0"/>
    </xf>
    <xf numFmtId="49" fontId="8" fillId="4" borderId="8" xfId="0" applyNumberFormat="1" applyFont="1" applyFill="1" applyBorder="1" applyAlignment="1">
      <alignment vertical="center" wrapText="1"/>
    </xf>
    <xf numFmtId="49" fontId="8" fillId="4" borderId="9" xfId="0" applyNumberFormat="1" applyFont="1" applyFill="1" applyBorder="1" applyAlignment="1">
      <alignment vertical="center" wrapText="1"/>
    </xf>
    <xf numFmtId="49" fontId="25" fillId="4" borderId="1" xfId="0" applyNumberFormat="1" applyFont="1" applyFill="1" applyBorder="1" applyAlignment="1">
      <alignment horizontal="center" vertical="center" wrapText="1"/>
    </xf>
    <xf numFmtId="49" fontId="25" fillId="4" borderId="1" xfId="0" applyNumberFormat="1" applyFont="1" applyFill="1" applyBorder="1" applyAlignment="1">
      <alignment horizontal="center" vertical="center"/>
    </xf>
    <xf numFmtId="49" fontId="8" fillId="4" borderId="1" xfId="0" applyNumberFormat="1" applyFont="1" applyFill="1" applyBorder="1" applyAlignment="1" applyProtection="1">
      <alignment horizontal="center" wrapText="1"/>
      <protection locked="0"/>
    </xf>
    <xf numFmtId="49" fontId="8" fillId="4" borderId="1" xfId="0" applyNumberFormat="1" applyFont="1" applyFill="1" applyBorder="1" applyAlignment="1" applyProtection="1">
      <alignment horizontal="left" wrapText="1"/>
      <protection locked="0"/>
    </xf>
    <xf numFmtId="164" fontId="8" fillId="4" borderId="9" xfId="1" applyNumberFormat="1" applyFont="1" applyFill="1" applyBorder="1" applyAlignment="1" applyProtection="1">
      <alignment horizontal="center" wrapText="1"/>
      <protection locked="0"/>
    </xf>
    <xf numFmtId="164" fontId="8" fillId="4" borderId="1" xfId="1" applyNumberFormat="1" applyFont="1" applyFill="1" applyBorder="1" applyAlignment="1" applyProtection="1">
      <alignment horizontal="center"/>
      <protection locked="0"/>
    </xf>
    <xf numFmtId="164" fontId="8" fillId="4" borderId="9" xfId="1" applyNumberFormat="1" applyFont="1" applyFill="1" applyBorder="1" applyAlignment="1" applyProtection="1">
      <alignment horizontal="center"/>
      <protection locked="0"/>
    </xf>
    <xf numFmtId="49" fontId="11" fillId="4" borderId="1" xfId="0" applyNumberFormat="1" applyFont="1" applyFill="1" applyBorder="1" applyAlignment="1">
      <alignment horizontal="center" wrapText="1"/>
    </xf>
    <xf numFmtId="49" fontId="14" fillId="4" borderId="1" xfId="0" applyNumberFormat="1" applyFont="1" applyFill="1" applyBorder="1" applyProtection="1">
      <protection locked="0"/>
    </xf>
    <xf numFmtId="164" fontId="14" fillId="4" borderId="4" xfId="1" applyNumberFormat="1" applyFont="1" applyFill="1" applyBorder="1" applyAlignment="1" applyProtection="1">
      <alignment wrapText="1"/>
      <protection locked="0"/>
    </xf>
    <xf numFmtId="49" fontId="14" fillId="4" borderId="2" xfId="0" applyNumberFormat="1" applyFont="1" applyFill="1" applyBorder="1" applyProtection="1">
      <protection locked="0"/>
    </xf>
    <xf numFmtId="49" fontId="14" fillId="4" borderId="2" xfId="0" applyNumberFormat="1" applyFont="1" applyFill="1" applyBorder="1" applyAlignment="1" applyProtection="1">
      <alignment wrapText="1"/>
      <protection locked="0"/>
    </xf>
    <xf numFmtId="49" fontId="11" fillId="4" borderId="1" xfId="0" applyNumberFormat="1" applyFont="1" applyFill="1" applyBorder="1" applyProtection="1">
      <protection locked="0"/>
    </xf>
    <xf numFmtId="164" fontId="14" fillId="4" borderId="15" xfId="1" applyNumberFormat="1" applyFont="1" applyFill="1" applyBorder="1" applyAlignment="1" applyProtection="1">
      <alignment horizontal="center"/>
    </xf>
    <xf numFmtId="164" fontId="14" fillId="4" borderId="15" xfId="1" applyNumberFormat="1" applyFont="1" applyFill="1" applyBorder="1" applyAlignment="1" applyProtection="1">
      <alignment wrapText="1"/>
      <protection locked="0"/>
    </xf>
    <xf numFmtId="164" fontId="14" fillId="4" borderId="15" xfId="1" applyNumberFormat="1" applyFont="1" applyFill="1" applyBorder="1" applyAlignment="1" applyProtection="1">
      <alignment horizontal="center"/>
      <protection locked="0"/>
    </xf>
    <xf numFmtId="49" fontId="9" fillId="4" borderId="1" xfId="0" applyNumberFormat="1" applyFont="1" applyFill="1" applyBorder="1" applyAlignment="1">
      <alignment horizontal="center"/>
    </xf>
    <xf numFmtId="49" fontId="9" fillId="4" borderId="1" xfId="0" applyNumberFormat="1" applyFont="1" applyFill="1" applyBorder="1" applyAlignment="1">
      <alignment horizontal="justify"/>
    </xf>
    <xf numFmtId="164" fontId="9" fillId="4" borderId="1" xfId="1" applyNumberFormat="1" applyFont="1" applyFill="1" applyBorder="1" applyAlignment="1" applyProtection="1">
      <alignment horizontal="center"/>
      <protection locked="0"/>
    </xf>
    <xf numFmtId="49" fontId="5" fillId="4" borderId="1" xfId="0" applyNumberFormat="1" applyFont="1" applyFill="1" applyBorder="1" applyAlignment="1">
      <alignment horizontal="center"/>
    </xf>
    <xf numFmtId="49" fontId="5" fillId="4" borderId="1" xfId="0" applyNumberFormat="1" applyFont="1" applyFill="1" applyBorder="1" applyAlignment="1">
      <alignment horizontal="justify"/>
    </xf>
    <xf numFmtId="49" fontId="9" fillId="0" borderId="1" xfId="0" applyNumberFormat="1" applyFont="1" applyBorder="1" applyAlignment="1">
      <alignment horizontal="center"/>
    </xf>
    <xf numFmtId="49" fontId="9" fillId="0" borderId="1" xfId="0" applyNumberFormat="1" applyFont="1" applyBorder="1" applyAlignment="1">
      <alignment horizontal="justify"/>
    </xf>
    <xf numFmtId="164" fontId="9" fillId="0" borderId="1" xfId="1" applyNumberFormat="1" applyFont="1" applyFill="1" applyBorder="1" applyAlignment="1" applyProtection="1">
      <alignment horizontal="center"/>
      <protection locked="0"/>
    </xf>
    <xf numFmtId="164" fontId="5" fillId="0" borderId="1" xfId="1" applyNumberFormat="1" applyFont="1" applyFill="1" applyBorder="1" applyAlignment="1" applyProtection="1">
      <alignment horizontal="center"/>
      <protection locked="0"/>
    </xf>
    <xf numFmtId="49" fontId="5" fillId="0" borderId="1" xfId="0" applyNumberFormat="1" applyFont="1" applyBorder="1" applyAlignment="1">
      <alignment horizontal="center"/>
    </xf>
    <xf numFmtId="49" fontId="5" fillId="0" borderId="1" xfId="0" applyNumberFormat="1" applyFont="1" applyBorder="1" applyAlignment="1">
      <alignment horizontal="justify"/>
    </xf>
    <xf numFmtId="49" fontId="8" fillId="4" borderId="1" xfId="0" applyNumberFormat="1" applyFont="1" applyFill="1" applyBorder="1" applyAlignment="1">
      <alignment horizontal="center" wrapText="1"/>
    </xf>
    <xf numFmtId="0" fontId="11" fillId="4" borderId="1" xfId="0" applyFont="1" applyFill="1" applyBorder="1" applyAlignment="1">
      <alignment horizontal="center" wrapText="1"/>
    </xf>
    <xf numFmtId="49" fontId="11" fillId="4" borderId="2" xfId="0" applyNumberFormat="1" applyFont="1" applyFill="1" applyBorder="1" applyAlignment="1" applyProtection="1">
      <alignment horizontal="center" wrapText="1"/>
      <protection locked="0"/>
    </xf>
    <xf numFmtId="49" fontId="11" fillId="4" borderId="2" xfId="0" applyNumberFormat="1" applyFont="1" applyFill="1" applyBorder="1" applyAlignment="1" applyProtection="1">
      <alignment wrapText="1"/>
      <protection locked="0"/>
    </xf>
    <xf numFmtId="49" fontId="11" fillId="4" borderId="2" xfId="0" applyNumberFormat="1" applyFont="1" applyFill="1" applyBorder="1" applyAlignment="1" applyProtection="1">
      <alignment horizontal="left" wrapText="1"/>
      <protection locked="0"/>
    </xf>
    <xf numFmtId="0" fontId="14" fillId="4" borderId="1" xfId="0" applyFont="1" applyFill="1" applyBorder="1" applyAlignment="1" applyProtection="1">
      <alignment horizontal="center"/>
      <protection locked="0"/>
    </xf>
    <xf numFmtId="49" fontId="9" fillId="4" borderId="1" xfId="0" applyNumberFormat="1" applyFont="1" applyFill="1" applyBorder="1" applyAlignment="1">
      <alignment horizontal="center" wrapText="1"/>
    </xf>
    <xf numFmtId="164" fontId="23" fillId="4" borderId="1" xfId="1" applyNumberFormat="1" applyFont="1" applyFill="1" applyBorder="1" applyAlignment="1" applyProtection="1">
      <alignment horizontal="center"/>
      <protection locked="0"/>
    </xf>
    <xf numFmtId="49" fontId="18" fillId="4" borderId="1" xfId="0" applyNumberFormat="1" applyFont="1" applyFill="1" applyBorder="1" applyAlignment="1">
      <alignment horizontal="center"/>
    </xf>
    <xf numFmtId="49" fontId="18" fillId="4" borderId="1" xfId="0" applyNumberFormat="1" applyFont="1" applyFill="1" applyBorder="1" applyAlignment="1">
      <alignment horizontal="justify"/>
    </xf>
    <xf numFmtId="49" fontId="22" fillId="4" borderId="1" xfId="0" applyNumberFormat="1" applyFont="1" applyFill="1" applyBorder="1" applyAlignment="1">
      <alignment horizontal="center"/>
    </xf>
    <xf numFmtId="49" fontId="22" fillId="4" borderId="1" xfId="0" applyNumberFormat="1" applyFont="1" applyFill="1" applyBorder="1" applyAlignment="1">
      <alignment horizontal="justify"/>
    </xf>
    <xf numFmtId="164" fontId="48" fillId="4" borderId="1" xfId="1" applyNumberFormat="1" applyFont="1" applyFill="1" applyBorder="1" applyAlignment="1" applyProtection="1">
      <alignment horizontal="center"/>
      <protection locked="0"/>
    </xf>
    <xf numFmtId="0" fontId="11" fillId="4" borderId="2" xfId="0" applyFont="1" applyFill="1" applyBorder="1" applyAlignment="1">
      <alignment wrapText="1"/>
    </xf>
    <xf numFmtId="49" fontId="8" fillId="0" borderId="1" xfId="0" applyNumberFormat="1" applyFont="1" applyBorder="1" applyProtection="1">
      <protection locked="0"/>
    </xf>
    <xf numFmtId="1" fontId="0" fillId="2" borderId="0" xfId="0" applyNumberFormat="1" applyFill="1"/>
    <xf numFmtId="49" fontId="4" fillId="2" borderId="0" xfId="0" applyNumberFormat="1" applyFont="1" applyFill="1"/>
    <xf numFmtId="49" fontId="0" fillId="0" borderId="0" xfId="0" applyNumberFormat="1" applyAlignment="1">
      <alignment horizontal="right"/>
    </xf>
    <xf numFmtId="49" fontId="8" fillId="0" borderId="4" xfId="0" applyNumberFormat="1" applyFont="1" applyBorder="1" applyAlignment="1">
      <alignment horizontal="center" vertical="center" wrapText="1"/>
    </xf>
    <xf numFmtId="0" fontId="4" fillId="0" borderId="0" xfId="0" applyFont="1" applyAlignment="1">
      <alignment vertical="center"/>
    </xf>
    <xf numFmtId="0" fontId="25" fillId="0" borderId="1" xfId="0" applyFont="1" applyBorder="1" applyAlignment="1">
      <alignment horizontal="center" vertical="center" wrapText="1"/>
    </xf>
    <xf numFmtId="49" fontId="25" fillId="0" borderId="1" xfId="0" applyNumberFormat="1" applyFont="1" applyBorder="1" applyAlignment="1">
      <alignment horizontal="center" vertical="center" wrapText="1"/>
    </xf>
    <xf numFmtId="164" fontId="10" fillId="0" borderId="4" xfId="1" applyNumberFormat="1" applyFont="1" applyBorder="1" applyAlignment="1">
      <alignment horizontal="center" vertical="center" wrapText="1"/>
    </xf>
    <xf numFmtId="164" fontId="10" fillId="0" borderId="1" xfId="1" applyNumberFormat="1" applyFont="1" applyFill="1" applyBorder="1" applyAlignment="1">
      <alignment horizontal="center" vertical="center" wrapText="1"/>
    </xf>
    <xf numFmtId="164" fontId="8" fillId="0" borderId="1" xfId="1" applyNumberFormat="1" applyFont="1" applyFill="1" applyBorder="1" applyAlignment="1">
      <alignment horizontal="center" vertical="center" wrapText="1"/>
    </xf>
    <xf numFmtId="164" fontId="8" fillId="0" borderId="4" xfId="1" applyNumberFormat="1" applyFont="1" applyFill="1" applyBorder="1" applyAlignment="1">
      <alignment vertical="center" wrapText="1"/>
    </xf>
    <xf numFmtId="164" fontId="25" fillId="0" borderId="1" xfId="1" applyNumberFormat="1" applyFont="1" applyFill="1" applyBorder="1"/>
    <xf numFmtId="164" fontId="10" fillId="0" borderId="1" xfId="1" applyNumberFormat="1" applyFont="1" applyFill="1" applyBorder="1"/>
    <xf numFmtId="164" fontId="25" fillId="0" borderId="1" xfId="1" applyNumberFormat="1" applyFont="1" applyFill="1" applyBorder="1" applyAlignment="1">
      <alignment vertical="center" wrapText="1"/>
    </xf>
    <xf numFmtId="164" fontId="25" fillId="0" borderId="1" xfId="1" applyNumberFormat="1" applyFont="1" applyFill="1" applyBorder="1" applyProtection="1">
      <protection locked="0"/>
    </xf>
    <xf numFmtId="164" fontId="0" fillId="0" borderId="1" xfId="1" applyNumberFormat="1" applyFont="1" applyBorder="1"/>
    <xf numFmtId="164" fontId="10" fillId="0" borderId="1" xfId="1" applyNumberFormat="1" applyFont="1" applyFill="1" applyBorder="1" applyAlignment="1">
      <alignment vertical="center" wrapText="1"/>
    </xf>
    <xf numFmtId="164" fontId="10" fillId="0" borderId="1" xfId="1" applyNumberFormat="1" applyFont="1" applyFill="1" applyBorder="1" applyProtection="1">
      <protection locked="0"/>
    </xf>
    <xf numFmtId="164" fontId="0" fillId="0" borderId="0" xfId="0" applyNumberFormat="1"/>
    <xf numFmtId="164" fontId="10" fillId="0" borderId="0" xfId="0" applyNumberFormat="1" applyFont="1"/>
    <xf numFmtId="0" fontId="15" fillId="0" borderId="0" xfId="0" applyFont="1" applyAlignment="1">
      <alignment horizontal="justify" vertical="center"/>
    </xf>
    <xf numFmtId="0" fontId="16" fillId="0" borderId="0" xfId="0" applyFont="1" applyAlignment="1">
      <alignment horizontal="justify" vertical="center"/>
    </xf>
    <xf numFmtId="164" fontId="8" fillId="0" borderId="9" xfId="1" applyNumberFormat="1" applyFont="1" applyFill="1" applyBorder="1" applyAlignment="1" applyProtection="1">
      <alignment horizontal="center" wrapText="1"/>
      <protection locked="0"/>
    </xf>
    <xf numFmtId="164" fontId="25" fillId="0" borderId="4" xfId="1" applyNumberFormat="1" applyFont="1" applyFill="1" applyBorder="1" applyAlignment="1" applyProtection="1">
      <alignment horizontal="center"/>
      <protection locked="0"/>
    </xf>
    <xf numFmtId="164" fontId="8" fillId="0" borderId="1" xfId="1" applyNumberFormat="1" applyFont="1" applyFill="1" applyBorder="1" applyAlignment="1" applyProtection="1">
      <alignment horizontal="center"/>
      <protection locked="0"/>
    </xf>
    <xf numFmtId="164" fontId="25" fillId="0" borderId="1" xfId="1" applyNumberFormat="1" applyFont="1" applyFill="1" applyBorder="1" applyAlignment="1" applyProtection="1">
      <alignment vertical="center"/>
      <protection locked="0"/>
    </xf>
    <xf numFmtId="164" fontId="12" fillId="0" borderId="0" xfId="1" applyNumberFormat="1" applyFont="1" applyFill="1" applyAlignment="1" applyProtection="1">
      <alignment horizontal="center" wrapText="1"/>
    </xf>
    <xf numFmtId="43" fontId="12" fillId="0" borderId="0" xfId="1" applyFont="1" applyFill="1" applyAlignment="1" applyProtection="1">
      <alignment horizontal="center" wrapText="1"/>
    </xf>
    <xf numFmtId="43" fontId="0" fillId="0" borderId="0" xfId="1" applyFont="1" applyFill="1" applyBorder="1" applyAlignment="1">
      <alignment horizontal="left" vertical="top" wrapText="1"/>
    </xf>
    <xf numFmtId="164" fontId="14" fillId="6" borderId="1" xfId="1" applyNumberFormat="1" applyFont="1" applyFill="1" applyBorder="1" applyAlignment="1" applyProtection="1">
      <alignment horizontal="center"/>
    </xf>
    <xf numFmtId="10" fontId="14" fillId="6" borderId="1" xfId="3" applyNumberFormat="1" applyFont="1" applyFill="1" applyBorder="1" applyAlignment="1" applyProtection="1">
      <alignment horizontal="center"/>
    </xf>
    <xf numFmtId="164" fontId="14" fillId="3" borderId="1" xfId="1" applyNumberFormat="1" applyFont="1" applyFill="1" applyBorder="1" applyAlignment="1" applyProtection="1">
      <alignment horizontal="center"/>
      <protection locked="0"/>
    </xf>
    <xf numFmtId="164" fontId="5" fillId="5" borderId="15" xfId="1" applyNumberFormat="1" applyFont="1" applyFill="1" applyBorder="1" applyAlignment="1" applyProtection="1">
      <alignment horizontal="center"/>
      <protection locked="0"/>
    </xf>
    <xf numFmtId="164" fontId="9" fillId="6" borderId="1" xfId="1" applyNumberFormat="1" applyFont="1" applyFill="1" applyBorder="1" applyAlignment="1" applyProtection="1">
      <alignment horizontal="center"/>
      <protection locked="0"/>
    </xf>
    <xf numFmtId="164" fontId="5" fillId="6" borderId="1" xfId="1" applyNumberFormat="1" applyFont="1" applyFill="1" applyBorder="1" applyAlignment="1" applyProtection="1">
      <alignment horizontal="center"/>
      <protection locked="0"/>
    </xf>
    <xf numFmtId="10" fontId="14" fillId="6" borderId="1" xfId="3" applyNumberFormat="1" applyFont="1" applyFill="1" applyBorder="1" applyAlignment="1" applyProtection="1">
      <alignment horizontal="center"/>
      <protection locked="0"/>
    </xf>
    <xf numFmtId="164" fontId="14" fillId="6" borderId="1" xfId="1" applyNumberFormat="1" applyFont="1" applyFill="1" applyBorder="1" applyAlignment="1" applyProtection="1">
      <alignment horizontal="center" wrapText="1"/>
    </xf>
    <xf numFmtId="10" fontId="14" fillId="6" borderId="1" xfId="3" applyNumberFormat="1" applyFont="1" applyFill="1" applyBorder="1" applyAlignment="1" applyProtection="1">
      <alignment horizontal="center" wrapText="1"/>
      <protection locked="0"/>
    </xf>
    <xf numFmtId="164" fontId="25" fillId="6" borderId="1" xfId="1" applyNumberFormat="1" applyFont="1" applyFill="1" applyBorder="1" applyAlignment="1" applyProtection="1">
      <alignment horizontal="center"/>
      <protection locked="0"/>
    </xf>
    <xf numFmtId="164" fontId="8" fillId="6" borderId="1" xfId="1" applyNumberFormat="1" applyFont="1" applyFill="1" applyBorder="1" applyAlignment="1" applyProtection="1">
      <alignment horizontal="left"/>
      <protection locked="0"/>
    </xf>
    <xf numFmtId="164" fontId="8" fillId="6" borderId="9" xfId="1" applyNumberFormat="1" applyFont="1" applyFill="1" applyBorder="1" applyAlignment="1" applyProtection="1">
      <alignment horizontal="center" wrapText="1"/>
      <protection locked="0"/>
    </xf>
    <xf numFmtId="164" fontId="8" fillId="6" borderId="1" xfId="1" applyNumberFormat="1" applyFont="1" applyFill="1" applyBorder="1" applyAlignment="1" applyProtection="1">
      <alignment horizontal="center"/>
      <protection locked="0"/>
    </xf>
    <xf numFmtId="164" fontId="14" fillId="6" borderId="1" xfId="1" applyNumberFormat="1" applyFont="1" applyFill="1" applyBorder="1" applyAlignment="1" applyProtection="1">
      <alignment wrapText="1"/>
      <protection locked="0"/>
    </xf>
    <xf numFmtId="164" fontId="45" fillId="6" borderId="1" xfId="1" applyNumberFormat="1" applyFont="1" applyFill="1" applyBorder="1"/>
    <xf numFmtId="164" fontId="11" fillId="6" borderId="10" xfId="1" applyNumberFormat="1" applyFont="1" applyFill="1" applyBorder="1" applyAlignment="1" applyProtection="1">
      <alignment horizontal="center" vertical="center" wrapText="1"/>
      <protection locked="0"/>
    </xf>
    <xf numFmtId="164" fontId="11" fillId="6" borderId="1" xfId="1" applyNumberFormat="1" applyFont="1" applyFill="1" applyBorder="1" applyAlignment="1" applyProtection="1">
      <alignment horizontal="center" vertical="center" wrapText="1"/>
      <protection locked="0"/>
    </xf>
    <xf numFmtId="164" fontId="8" fillId="6" borderId="1" xfId="1" applyNumberFormat="1" applyFont="1" applyFill="1" applyBorder="1" applyAlignment="1">
      <alignment horizontal="center" vertical="center" wrapText="1"/>
    </xf>
    <xf numFmtId="164" fontId="10" fillId="6" borderId="1" xfId="1" applyNumberFormat="1" applyFont="1" applyFill="1" applyBorder="1"/>
    <xf numFmtId="164" fontId="50" fillId="6" borderId="1" xfId="1" applyNumberFormat="1" applyFont="1" applyFill="1" applyBorder="1" applyAlignment="1" applyProtection="1">
      <alignment horizontal="left"/>
      <protection locked="0"/>
    </xf>
    <xf numFmtId="164" fontId="0" fillId="4" borderId="1" xfId="1" applyNumberFormat="1" applyFont="1" applyFill="1" applyBorder="1" applyProtection="1">
      <protection locked="0"/>
    </xf>
    <xf numFmtId="164" fontId="12" fillId="0" borderId="1" xfId="1" applyNumberFormat="1" applyFont="1" applyFill="1" applyBorder="1" applyAlignment="1" applyProtection="1">
      <alignment horizontal="center" wrapText="1"/>
    </xf>
    <xf numFmtId="49" fontId="5" fillId="4" borderId="1" xfId="0" applyNumberFormat="1" applyFont="1" applyFill="1" applyBorder="1" applyAlignment="1" applyProtection="1">
      <alignment wrapText="1"/>
      <protection locked="0"/>
    </xf>
    <xf numFmtId="49" fontId="8" fillId="4" borderId="2" xfId="0" applyNumberFormat="1" applyFont="1" applyFill="1" applyBorder="1" applyAlignment="1" applyProtection="1">
      <alignment horizontal="left" wrapText="1"/>
      <protection locked="0"/>
    </xf>
    <xf numFmtId="164" fontId="8" fillId="0" borderId="1" xfId="1" applyNumberFormat="1" applyFont="1" applyFill="1" applyBorder="1" applyAlignment="1" applyProtection="1">
      <alignment horizontal="left" wrapText="1"/>
    </xf>
    <xf numFmtId="164" fontId="5" fillId="4" borderId="1" xfId="1" applyNumberFormat="1" applyFont="1" applyFill="1" applyBorder="1" applyAlignment="1" applyProtection="1">
      <alignment wrapText="1"/>
      <protection locked="0"/>
    </xf>
    <xf numFmtId="164" fontId="12" fillId="0" borderId="0" xfId="1" applyNumberFormat="1" applyFont="1" applyFill="1" applyBorder="1" applyAlignment="1" applyProtection="1">
      <alignment horizontal="center" wrapText="1"/>
    </xf>
    <xf numFmtId="164" fontId="8" fillId="0" borderId="0" xfId="1" applyNumberFormat="1" applyFont="1" applyFill="1" applyBorder="1" applyAlignment="1" applyProtection="1">
      <alignment horizontal="left" wrapText="1"/>
    </xf>
    <xf numFmtId="164" fontId="5" fillId="0" borderId="0" xfId="1" applyNumberFormat="1" applyFont="1" applyBorder="1" applyAlignment="1">
      <alignment wrapText="1"/>
    </xf>
    <xf numFmtId="164" fontId="21" fillId="0" borderId="0" xfId="1" applyNumberFormat="1" applyFont="1"/>
    <xf numFmtId="164" fontId="5" fillId="0" borderId="1" xfId="1" applyNumberFormat="1" applyFont="1" applyBorder="1"/>
    <xf numFmtId="164" fontId="5" fillId="0" borderId="0" xfId="1" applyNumberFormat="1" applyFont="1"/>
    <xf numFmtId="164" fontId="0" fillId="0" borderId="0" xfId="1" applyNumberFormat="1" applyFont="1"/>
    <xf numFmtId="164" fontId="24" fillId="0" borderId="0" xfId="1" applyNumberFormat="1" applyFont="1"/>
    <xf numFmtId="164" fontId="22" fillId="0" borderId="0" xfId="1" applyNumberFormat="1" applyFont="1"/>
    <xf numFmtId="164" fontId="19" fillId="0" borderId="0" xfId="1" applyNumberFormat="1" applyFont="1"/>
    <xf numFmtId="164" fontId="17" fillId="0" borderId="0" xfId="1" applyNumberFormat="1" applyFont="1"/>
    <xf numFmtId="164" fontId="20" fillId="0" borderId="0" xfId="1" applyNumberFormat="1" applyFont="1"/>
    <xf numFmtId="164" fontId="0" fillId="4" borderId="0" xfId="1" applyNumberFormat="1" applyFont="1" applyFill="1" applyBorder="1" applyProtection="1">
      <protection locked="0"/>
    </xf>
    <xf numFmtId="164" fontId="0" fillId="4" borderId="0" xfId="1" applyNumberFormat="1" applyFont="1" applyFill="1"/>
    <xf numFmtId="0" fontId="16" fillId="0" borderId="16" xfId="0" applyFont="1" applyBorder="1" applyAlignment="1">
      <alignment vertical="center" wrapText="1"/>
    </xf>
    <xf numFmtId="0" fontId="16" fillId="0" borderId="0" xfId="0" applyFont="1" applyAlignment="1">
      <alignment vertical="center" wrapText="1"/>
    </xf>
    <xf numFmtId="0" fontId="15" fillId="0" borderId="0" xfId="0" applyFont="1" applyAlignment="1">
      <alignment vertical="center"/>
    </xf>
    <xf numFmtId="0" fontId="16" fillId="0" borderId="0" xfId="0" applyFont="1" applyAlignment="1">
      <alignment vertical="center"/>
    </xf>
    <xf numFmtId="164" fontId="0" fillId="4" borderId="1" xfId="0" applyNumberFormat="1" applyFill="1" applyBorder="1"/>
    <xf numFmtId="164" fontId="0" fillId="4" borderId="15" xfId="0" applyNumberFormat="1" applyFill="1" applyBorder="1"/>
    <xf numFmtId="49" fontId="26" fillId="2" borderId="0" xfId="0" applyNumberFormat="1" applyFont="1" applyFill="1" applyAlignment="1">
      <alignment horizontal="right" wrapText="1"/>
    </xf>
    <xf numFmtId="0" fontId="8" fillId="0" borderId="0" xfId="0" applyFont="1" applyAlignment="1">
      <alignment horizontal="center" vertical="center" wrapText="1"/>
    </xf>
    <xf numFmtId="0" fontId="14" fillId="0" borderId="0" xfId="0" applyFont="1" applyAlignment="1">
      <alignment horizontal="center"/>
    </xf>
    <xf numFmtId="164" fontId="0" fillId="0" borderId="1" xfId="0" applyNumberFormat="1" applyBorder="1" applyProtection="1">
      <protection locked="0"/>
    </xf>
    <xf numFmtId="164" fontId="15" fillId="0" borderId="0" xfId="1" applyNumberFormat="1" applyFont="1" applyAlignment="1">
      <alignment horizontal="justify" vertical="center"/>
    </xf>
    <xf numFmtId="164" fontId="16" fillId="0" borderId="0" xfId="1" applyNumberFormat="1" applyFont="1" applyAlignment="1">
      <alignment horizontal="justify" vertical="center"/>
    </xf>
    <xf numFmtId="164" fontId="0" fillId="0" borderId="0" xfId="1" applyNumberFormat="1" applyFont="1" applyProtection="1">
      <protection locked="0"/>
    </xf>
    <xf numFmtId="164" fontId="8" fillId="5" borderId="15" xfId="1" applyNumberFormat="1" applyFont="1" applyFill="1" applyBorder="1" applyAlignment="1" applyProtection="1">
      <alignment horizontal="center"/>
      <protection locked="0"/>
    </xf>
    <xf numFmtId="164" fontId="1" fillId="0" borderId="0" xfId="1" applyNumberFormat="1" applyFont="1"/>
    <xf numFmtId="164" fontId="41" fillId="0" borderId="0" xfId="1" applyNumberFormat="1" applyFont="1"/>
    <xf numFmtId="164" fontId="43" fillId="0" borderId="0" xfId="1" applyNumberFormat="1" applyFont="1"/>
    <xf numFmtId="164" fontId="46" fillId="0" borderId="0" xfId="1" applyNumberFormat="1" applyFont="1"/>
    <xf numFmtId="164" fontId="46" fillId="0" borderId="1" xfId="1" applyNumberFormat="1" applyFont="1" applyBorder="1"/>
    <xf numFmtId="164" fontId="0" fillId="0" borderId="1" xfId="1" applyNumberFormat="1" applyFont="1" applyBorder="1" applyAlignment="1">
      <alignment wrapText="1"/>
    </xf>
    <xf numFmtId="49" fontId="47" fillId="2" borderId="1" xfId="4" applyNumberFormat="1" applyFont="1" applyFill="1" applyBorder="1" applyAlignment="1" applyProtection="1">
      <alignment horizontal="left" wrapText="1"/>
      <protection locked="0"/>
    </xf>
    <xf numFmtId="49" fontId="14" fillId="0" borderId="1" xfId="0" applyNumberFormat="1" applyFont="1" applyBorder="1" applyAlignment="1" applyProtection="1">
      <alignment horizontal="left" vertical="center" wrapText="1"/>
      <protection locked="0"/>
    </xf>
    <xf numFmtId="164" fontId="0" fillId="4" borderId="0" xfId="0" applyNumberFormat="1" applyFill="1" applyProtection="1">
      <protection locked="0"/>
    </xf>
    <xf numFmtId="164" fontId="0" fillId="4" borderId="0" xfId="0" applyNumberFormat="1" applyFill="1"/>
    <xf numFmtId="164" fontId="25" fillId="6" borderId="1" xfId="1" applyNumberFormat="1" applyFont="1" applyFill="1" applyBorder="1"/>
    <xf numFmtId="164" fontId="25" fillId="6" borderId="1" xfId="1" applyNumberFormat="1" applyFont="1" applyFill="1" applyBorder="1" applyAlignment="1" applyProtection="1">
      <alignment horizontal="center" vertical="center"/>
      <protection locked="0"/>
    </xf>
    <xf numFmtId="164" fontId="8" fillId="4" borderId="1" xfId="1" applyNumberFormat="1" applyFont="1" applyFill="1" applyBorder="1" applyAlignment="1" applyProtection="1">
      <alignment horizontal="center" vertical="center"/>
      <protection locked="0"/>
    </xf>
    <xf numFmtId="164" fontId="25" fillId="4" borderId="1" xfId="1" applyNumberFormat="1" applyFont="1" applyFill="1" applyBorder="1" applyAlignment="1" applyProtection="1">
      <alignment horizontal="center" vertical="center"/>
      <protection locked="0"/>
    </xf>
    <xf numFmtId="164" fontId="8" fillId="6" borderId="1" xfId="1" applyNumberFormat="1" applyFont="1" applyFill="1" applyBorder="1" applyAlignment="1" applyProtection="1">
      <alignment horizontal="center" vertical="center"/>
      <protection locked="0"/>
    </xf>
    <xf numFmtId="0" fontId="29" fillId="0" borderId="0" xfId="0" applyFont="1"/>
    <xf numFmtId="0" fontId="53" fillId="0" borderId="0" xfId="0" applyFont="1"/>
    <xf numFmtId="164" fontId="53" fillId="0" borderId="0" xfId="0" applyNumberFormat="1" applyFont="1"/>
    <xf numFmtId="164" fontId="33" fillId="4" borderId="6" xfId="0" applyNumberFormat="1" applyFont="1" applyFill="1" applyBorder="1" applyAlignment="1">
      <alignment wrapText="1"/>
    </xf>
    <xf numFmtId="164" fontId="50" fillId="6" borderId="1" xfId="1" applyNumberFormat="1" applyFont="1" applyFill="1" applyBorder="1"/>
    <xf numFmtId="164" fontId="14" fillId="4" borderId="1" xfId="0" applyNumberFormat="1" applyFont="1" applyFill="1" applyBorder="1" applyAlignment="1">
      <alignment horizontal="center" vertical="center" wrapText="1"/>
    </xf>
    <xf numFmtId="49" fontId="8" fillId="0" borderId="1" xfId="0" applyNumberFormat="1" applyFont="1" applyBorder="1" applyAlignment="1">
      <alignment horizontal="center" vertical="center" wrapText="1"/>
    </xf>
    <xf numFmtId="49" fontId="0" fillId="0" borderId="16" xfId="0" applyNumberFormat="1" applyBorder="1" applyAlignment="1">
      <alignment horizontal="left" wrapText="1"/>
    </xf>
    <xf numFmtId="164" fontId="12" fillId="0" borderId="0" xfId="1" applyNumberFormat="1" applyFont="1" applyAlignment="1">
      <alignment horizontal="center"/>
    </xf>
    <xf numFmtId="164" fontId="12" fillId="0" borderId="0" xfId="1" applyNumberFormat="1" applyFont="1" applyFill="1" applyAlignment="1">
      <alignment horizontal="center"/>
    </xf>
    <xf numFmtId="164" fontId="33" fillId="0" borderId="0" xfId="1" applyNumberFormat="1" applyFont="1" applyAlignment="1">
      <alignment horizontal="center"/>
    </xf>
    <xf numFmtId="49" fontId="5" fillId="0" borderId="0" xfId="0" applyNumberFormat="1" applyFont="1" applyAlignment="1">
      <alignment vertical="center" wrapText="1"/>
    </xf>
    <xf numFmtId="49" fontId="0" fillId="4" borderId="0" xfId="0" applyNumberFormat="1" applyFill="1" applyAlignment="1" applyProtection="1">
      <alignment vertical="center"/>
      <protection locked="0"/>
    </xf>
    <xf numFmtId="49" fontId="16" fillId="4" borderId="0" xfId="0" applyNumberFormat="1" applyFont="1" applyFill="1"/>
    <xf numFmtId="49" fontId="55" fillId="4" borderId="0" xfId="0" applyNumberFormat="1" applyFont="1" applyFill="1" applyAlignment="1">
      <alignment wrapText="1"/>
    </xf>
    <xf numFmtId="49" fontId="55" fillId="4" borderId="0" xfId="0" applyNumberFormat="1" applyFont="1" applyFill="1"/>
    <xf numFmtId="49" fontId="55" fillId="4" borderId="0" xfId="0" applyNumberFormat="1" applyFont="1" applyFill="1" applyAlignment="1">
      <alignment vertical="center" wrapText="1"/>
    </xf>
    <xf numFmtId="49" fontId="55" fillId="4" borderId="0" xfId="0" applyNumberFormat="1" applyFont="1" applyFill="1" applyAlignment="1">
      <alignment horizontal="center" vertical="center" wrapText="1"/>
    </xf>
    <xf numFmtId="164" fontId="55" fillId="4" borderId="0" xfId="1" applyNumberFormat="1" applyFont="1" applyFill="1" applyBorder="1" applyAlignment="1" applyProtection="1">
      <alignment vertical="center"/>
      <protection locked="0"/>
    </xf>
    <xf numFmtId="49" fontId="55" fillId="4" borderId="0" xfId="0" applyNumberFormat="1" applyFont="1" applyFill="1" applyAlignment="1">
      <alignment vertical="center"/>
    </xf>
    <xf numFmtId="49" fontId="11" fillId="4" borderId="1" xfId="0" applyNumberFormat="1" applyFont="1" applyFill="1" applyBorder="1" applyAlignment="1">
      <alignment horizontal="center" vertical="center" wrapText="1"/>
    </xf>
    <xf numFmtId="49" fontId="11" fillId="4" borderId="1" xfId="0" applyNumberFormat="1" applyFont="1" applyFill="1" applyBorder="1" applyAlignment="1">
      <alignment horizontal="left" vertical="center" wrapText="1"/>
    </xf>
    <xf numFmtId="164" fontId="14" fillId="6" borderId="1" xfId="1" applyNumberFormat="1" applyFont="1" applyFill="1" applyBorder="1" applyAlignment="1" applyProtection="1">
      <alignment horizontal="center" vertical="center"/>
    </xf>
    <xf numFmtId="164" fontId="14" fillId="4" borderId="1" xfId="1" applyNumberFormat="1" applyFont="1" applyFill="1" applyBorder="1" applyAlignment="1" applyProtection="1">
      <alignment horizontal="center" vertical="center"/>
      <protection locked="0"/>
    </xf>
    <xf numFmtId="164" fontId="14" fillId="5" borderId="15" xfId="1" applyNumberFormat="1" applyFont="1" applyFill="1" applyBorder="1" applyAlignment="1" applyProtection="1">
      <alignment horizontal="center" vertical="center" wrapText="1"/>
    </xf>
    <xf numFmtId="164" fontId="14" fillId="5" borderId="15" xfId="1" applyNumberFormat="1" applyFont="1" applyFill="1" applyBorder="1" applyAlignment="1" applyProtection="1">
      <alignment horizontal="center" vertical="center"/>
      <protection locked="0"/>
    </xf>
    <xf numFmtId="9" fontId="14" fillId="6" borderId="1" xfId="3" applyFont="1" applyFill="1" applyBorder="1" applyAlignment="1" applyProtection="1">
      <alignment horizontal="center" vertical="center"/>
      <protection locked="0"/>
    </xf>
    <xf numFmtId="164" fontId="0" fillId="4" borderId="1" xfId="1" applyNumberFormat="1" applyFont="1" applyFill="1" applyBorder="1" applyAlignment="1" applyProtection="1">
      <alignment vertical="center"/>
      <protection locked="0"/>
    </xf>
    <xf numFmtId="49" fontId="0" fillId="4" borderId="0" xfId="0" applyNumberFormat="1" applyFill="1" applyAlignment="1">
      <alignment vertical="center"/>
    </xf>
    <xf numFmtId="49" fontId="14" fillId="4" borderId="1" xfId="0" applyNumberFormat="1" applyFont="1" applyFill="1" applyBorder="1" applyAlignment="1">
      <alignment horizontal="center" vertical="center"/>
    </xf>
    <xf numFmtId="49" fontId="14" fillId="4" borderId="1" xfId="0" applyNumberFormat="1" applyFont="1" applyFill="1" applyBorder="1" applyAlignment="1">
      <alignment vertical="center"/>
    </xf>
    <xf numFmtId="164" fontId="0" fillId="4" borderId="0" xfId="1" applyNumberFormat="1" applyFont="1" applyFill="1" applyBorder="1" applyAlignment="1" applyProtection="1">
      <alignment vertical="center"/>
      <protection locked="0"/>
    </xf>
    <xf numFmtId="49" fontId="33" fillId="4" borderId="0" xfId="0" applyNumberFormat="1" applyFont="1" applyFill="1" applyBorder="1" applyAlignment="1">
      <alignment wrapText="1"/>
    </xf>
    <xf numFmtId="49" fontId="30" fillId="4" borderId="0" xfId="0" applyNumberFormat="1" applyFont="1" applyFill="1" applyBorder="1"/>
    <xf numFmtId="49" fontId="33" fillId="4" borderId="0" xfId="0" applyNumberFormat="1" applyFont="1" applyFill="1" applyBorder="1" applyAlignment="1">
      <alignment vertical="center" wrapText="1"/>
    </xf>
    <xf numFmtId="49" fontId="14" fillId="0" borderId="6" xfId="0" applyNumberFormat="1" applyFont="1" applyFill="1" applyBorder="1" applyAlignment="1">
      <alignment horizontal="center" vertical="center"/>
    </xf>
    <xf numFmtId="49" fontId="14" fillId="0" borderId="6" xfId="0" applyNumberFormat="1" applyFont="1" applyFill="1" applyBorder="1" applyAlignment="1">
      <alignment vertical="center"/>
    </xf>
    <xf numFmtId="164" fontId="14" fillId="0" borderId="6" xfId="1" applyNumberFormat="1" applyFont="1" applyFill="1" applyBorder="1" applyAlignment="1" applyProtection="1">
      <alignment horizontal="center" vertical="center"/>
    </xf>
    <xf numFmtId="164" fontId="14" fillId="0" borderId="6" xfId="1" applyNumberFormat="1" applyFont="1" applyFill="1" applyBorder="1" applyAlignment="1" applyProtection="1">
      <alignment horizontal="center" vertical="center"/>
      <protection locked="0"/>
    </xf>
    <xf numFmtId="164" fontId="14" fillId="0" borderId="0" xfId="1" applyNumberFormat="1" applyFont="1" applyFill="1" applyBorder="1" applyAlignment="1" applyProtection="1">
      <alignment horizontal="center" vertical="center"/>
    </xf>
    <xf numFmtId="164" fontId="14" fillId="0" borderId="0" xfId="1" applyNumberFormat="1" applyFont="1" applyFill="1" applyBorder="1" applyAlignment="1" applyProtection="1">
      <alignment horizontal="center" vertical="center"/>
      <protection locked="0"/>
    </xf>
    <xf numFmtId="9" fontId="14" fillId="0" borderId="6" xfId="3" applyFont="1" applyFill="1" applyBorder="1" applyAlignment="1" applyProtection="1">
      <alignment horizontal="center" vertical="center"/>
      <protection locked="0"/>
    </xf>
    <xf numFmtId="164" fontId="0" fillId="0" borderId="0" xfId="1" applyNumberFormat="1" applyFont="1" applyFill="1" applyBorder="1" applyAlignment="1" applyProtection="1">
      <alignment vertical="center"/>
      <protection locked="0"/>
    </xf>
    <xf numFmtId="164" fontId="15" fillId="0" borderId="0" xfId="1" applyNumberFormat="1" applyFont="1" applyAlignment="1">
      <alignment horizontal="center"/>
    </xf>
    <xf numFmtId="164" fontId="15" fillId="0" borderId="0" xfId="1" applyNumberFormat="1" applyFont="1" applyAlignment="1"/>
    <xf numFmtId="164" fontId="33" fillId="0" borderId="6" xfId="1" applyNumberFormat="1" applyFont="1" applyFill="1" applyBorder="1" applyAlignment="1">
      <alignment wrapText="1"/>
    </xf>
    <xf numFmtId="164" fontId="15" fillId="4" borderId="0" xfId="1" applyNumberFormat="1" applyFont="1" applyFill="1" applyAlignment="1"/>
    <xf numFmtId="164" fontId="15" fillId="4" borderId="0" xfId="1" applyNumberFormat="1" applyFont="1" applyFill="1" applyBorder="1" applyAlignment="1"/>
    <xf numFmtId="164" fontId="54" fillId="4" borderId="0" xfId="1" applyNumberFormat="1" applyFont="1" applyFill="1" applyAlignment="1"/>
    <xf numFmtId="0" fontId="55" fillId="4" borderId="0" xfId="0" applyFont="1" applyFill="1"/>
    <xf numFmtId="49" fontId="55" fillId="0" borderId="0" xfId="0" applyNumberFormat="1" applyFont="1"/>
    <xf numFmtId="164" fontId="54" fillId="0" borderId="0" xfId="1" applyNumberFormat="1" applyFont="1" applyAlignment="1"/>
    <xf numFmtId="0" fontId="55" fillId="0" borderId="0" xfId="0" applyFont="1"/>
    <xf numFmtId="164" fontId="0" fillId="0" borderId="0" xfId="1" applyNumberFormat="1" applyFont="1" applyAlignment="1">
      <alignment horizontal="center"/>
    </xf>
    <xf numFmtId="0" fontId="56" fillId="0" borderId="0" xfId="7" applyFont="1" applyAlignment="1">
      <alignment vertical="center"/>
    </xf>
    <xf numFmtId="164" fontId="54" fillId="0" borderId="0" xfId="6" applyNumberFormat="1" applyFont="1" applyAlignment="1">
      <alignment vertical="center"/>
    </xf>
    <xf numFmtId="164" fontId="56" fillId="0" borderId="0" xfId="1" applyNumberFormat="1" applyFont="1" applyAlignment="1">
      <alignment vertical="center"/>
    </xf>
    <xf numFmtId="164" fontId="14" fillId="4" borderId="1" xfId="0" applyNumberFormat="1" applyFont="1" applyFill="1" applyBorder="1" applyAlignment="1" applyProtection="1">
      <alignment horizontal="center" vertical="center" wrapText="1"/>
      <protection locked="0"/>
    </xf>
    <xf numFmtId="164" fontId="14" fillId="0" borderId="4" xfId="1" applyNumberFormat="1" applyFont="1" applyFill="1" applyBorder="1" applyAlignment="1" applyProtection="1">
      <alignment horizontal="center"/>
    </xf>
    <xf numFmtId="164" fontId="14" fillId="0" borderId="1" xfId="1" applyNumberFormat="1" applyFont="1" applyFill="1" applyBorder="1" applyAlignment="1" applyProtection="1">
      <alignment horizontal="center"/>
    </xf>
    <xf numFmtId="49" fontId="0" fillId="0" borderId="0" xfId="0" applyNumberFormat="1" applyFill="1"/>
    <xf numFmtId="49" fontId="4" fillId="0" borderId="0" xfId="0" applyNumberFormat="1" applyFont="1" applyFill="1"/>
    <xf numFmtId="1" fontId="14" fillId="0" borderId="0" xfId="0" applyNumberFormat="1" applyFont="1" applyFill="1" applyAlignment="1">
      <alignment horizontal="center"/>
    </xf>
    <xf numFmtId="1" fontId="0" fillId="0" borderId="0" xfId="0" applyNumberFormat="1" applyFill="1"/>
    <xf numFmtId="49" fontId="0" fillId="0" borderId="0" xfId="0" applyNumberFormat="1" applyFill="1" applyAlignment="1">
      <alignment horizontal="center"/>
    </xf>
    <xf numFmtId="49" fontId="25" fillId="0" borderId="0" xfId="0" applyNumberFormat="1" applyFont="1" applyFill="1" applyAlignment="1">
      <alignment horizontal="center" vertical="center"/>
    </xf>
    <xf numFmtId="49" fontId="8" fillId="0" borderId="1" xfId="0" applyNumberFormat="1" applyFont="1" applyFill="1" applyBorder="1" applyAlignment="1">
      <alignment horizontal="center" vertical="center" wrapText="1"/>
    </xf>
    <xf numFmtId="164" fontId="14" fillId="0" borderId="1" xfId="0" applyNumberFormat="1" applyFont="1" applyFill="1" applyBorder="1" applyAlignment="1">
      <alignment horizontal="center" vertical="center" wrapText="1"/>
    </xf>
    <xf numFmtId="49" fontId="0" fillId="0" borderId="0" xfId="0" applyNumberFormat="1" applyFill="1" applyProtection="1">
      <protection locked="0"/>
    </xf>
    <xf numFmtId="49" fontId="11" fillId="0" borderId="2" xfId="0" applyNumberFormat="1" applyFont="1" applyFill="1" applyBorder="1" applyAlignment="1">
      <alignment horizontal="center" wrapText="1"/>
    </xf>
    <xf numFmtId="49" fontId="11" fillId="0" borderId="2" xfId="0" applyNumberFormat="1" applyFont="1" applyFill="1" applyBorder="1" applyAlignment="1">
      <alignment wrapText="1"/>
    </xf>
    <xf numFmtId="164" fontId="11" fillId="0" borderId="1" xfId="1" applyNumberFormat="1" applyFont="1" applyFill="1" applyBorder="1" applyAlignment="1" applyProtection="1">
      <alignment horizontal="center"/>
    </xf>
    <xf numFmtId="10" fontId="11" fillId="0" borderId="1" xfId="3" applyNumberFormat="1" applyFont="1" applyFill="1" applyBorder="1" applyAlignment="1" applyProtection="1">
      <alignment horizontal="center"/>
      <protection locked="0"/>
    </xf>
    <xf numFmtId="164" fontId="0" fillId="0" borderId="1" xfId="1" applyNumberFormat="1" applyFont="1" applyFill="1" applyBorder="1" applyProtection="1">
      <protection locked="0"/>
    </xf>
    <xf numFmtId="49" fontId="11" fillId="0" borderId="1" xfId="0" applyNumberFormat="1" applyFont="1" applyFill="1" applyBorder="1" applyAlignment="1">
      <alignment horizontal="center" wrapText="1"/>
    </xf>
    <xf numFmtId="49" fontId="11" fillId="0" borderId="2" xfId="0" applyNumberFormat="1" applyFont="1" applyFill="1" applyBorder="1" applyAlignment="1">
      <alignment horizontal="left" wrapText="1"/>
    </xf>
    <xf numFmtId="10" fontId="14" fillId="0" borderId="1" xfId="3" applyNumberFormat="1" applyFont="1" applyFill="1" applyBorder="1" applyAlignment="1" applyProtection="1">
      <alignment horizontal="center"/>
      <protection locked="0"/>
    </xf>
    <xf numFmtId="49" fontId="14" fillId="0" borderId="1" xfId="0" applyNumberFormat="1" applyFont="1" applyFill="1" applyBorder="1" applyAlignment="1">
      <alignment horizontal="center"/>
    </xf>
    <xf numFmtId="49" fontId="14" fillId="0" borderId="1" xfId="0" applyNumberFormat="1" applyFont="1" applyFill="1" applyBorder="1" applyProtection="1">
      <protection locked="0"/>
    </xf>
    <xf numFmtId="164" fontId="14" fillId="0" borderId="4" xfId="1" applyNumberFormat="1" applyFont="1" applyFill="1" applyBorder="1" applyAlignment="1" applyProtection="1">
      <alignment wrapText="1"/>
      <protection locked="0"/>
    </xf>
    <xf numFmtId="164" fontId="14" fillId="0" borderId="1" xfId="1" applyNumberFormat="1" applyFont="1" applyFill="1" applyBorder="1" applyAlignment="1" applyProtection="1">
      <alignment horizontal="center"/>
      <protection locked="0"/>
    </xf>
    <xf numFmtId="164" fontId="51" fillId="0" borderId="15" xfId="1" applyNumberFormat="1" applyFont="1" applyFill="1" applyBorder="1" applyAlignment="1" applyProtection="1">
      <alignment horizontal="center"/>
      <protection locked="0"/>
    </xf>
    <xf numFmtId="49" fontId="14" fillId="0" borderId="2" xfId="0" applyNumberFormat="1" applyFont="1" applyFill="1" applyBorder="1" applyProtection="1">
      <protection locked="0"/>
    </xf>
    <xf numFmtId="49" fontId="14" fillId="0" borderId="2" xfId="0" applyNumberFormat="1" applyFont="1" applyFill="1" applyBorder="1" applyAlignment="1" applyProtection="1">
      <alignment wrapText="1"/>
      <protection locked="0"/>
    </xf>
    <xf numFmtId="49" fontId="11" fillId="0" borderId="1" xfId="0" applyNumberFormat="1" applyFont="1" applyFill="1" applyBorder="1" applyAlignment="1">
      <alignment horizontal="center"/>
    </xf>
    <xf numFmtId="49" fontId="11" fillId="0" borderId="1" xfId="0" applyNumberFormat="1" applyFont="1" applyFill="1" applyBorder="1" applyProtection="1">
      <protection locked="0"/>
    </xf>
    <xf numFmtId="164" fontId="14" fillId="0" borderId="15" xfId="1" applyNumberFormat="1" applyFont="1" applyFill="1" applyBorder="1" applyAlignment="1" applyProtection="1">
      <alignment horizontal="center"/>
    </xf>
    <xf numFmtId="164" fontId="14" fillId="0" borderId="15" xfId="1" applyNumberFormat="1" applyFont="1" applyFill="1" applyBorder="1" applyAlignment="1" applyProtection="1">
      <alignment wrapText="1"/>
      <protection locked="0"/>
    </xf>
    <xf numFmtId="164" fontId="14" fillId="0" borderId="15" xfId="1" applyNumberFormat="1" applyFont="1" applyFill="1" applyBorder="1" applyAlignment="1" applyProtection="1">
      <alignment horizontal="center"/>
      <protection locked="0"/>
    </xf>
    <xf numFmtId="49" fontId="14" fillId="0" borderId="1" xfId="0" applyNumberFormat="1" applyFont="1" applyFill="1" applyBorder="1" applyAlignment="1" applyProtection="1">
      <alignment horizontal="center"/>
      <protection locked="0"/>
    </xf>
    <xf numFmtId="49" fontId="33" fillId="0" borderId="0" xfId="0" applyNumberFormat="1" applyFont="1" applyFill="1" applyAlignment="1">
      <alignment wrapText="1"/>
    </xf>
    <xf numFmtId="49" fontId="30" fillId="0" borderId="0" xfId="0" applyNumberFormat="1" applyFont="1" applyFill="1"/>
    <xf numFmtId="49" fontId="13" fillId="0" borderId="0" xfId="0" applyNumberFormat="1" applyFont="1" applyFill="1" applyAlignment="1">
      <alignment wrapText="1"/>
    </xf>
    <xf numFmtId="49" fontId="13" fillId="0" borderId="0" xfId="0" applyNumberFormat="1" applyFont="1" applyFill="1"/>
    <xf numFmtId="49" fontId="29" fillId="0" borderId="0" xfId="0" applyNumberFormat="1" applyFont="1" applyFill="1"/>
    <xf numFmtId="49" fontId="55" fillId="0" borderId="0" xfId="0" applyNumberFormat="1" applyFont="1" applyFill="1" applyAlignment="1">
      <alignment vertical="center" wrapText="1"/>
    </xf>
    <xf numFmtId="49" fontId="55" fillId="0" borderId="0" xfId="0" applyNumberFormat="1" applyFont="1" applyFill="1" applyAlignment="1">
      <alignment vertical="center"/>
    </xf>
    <xf numFmtId="49" fontId="5" fillId="0" borderId="0" xfId="0" applyNumberFormat="1" applyFont="1" applyFill="1" applyAlignment="1">
      <alignment wrapText="1"/>
    </xf>
    <xf numFmtId="49" fontId="5" fillId="0" borderId="0" xfId="0" applyNumberFormat="1" applyFont="1" applyFill="1" applyAlignment="1">
      <alignment horizontal="center" wrapText="1"/>
    </xf>
    <xf numFmtId="164" fontId="5" fillId="0" borderId="0" xfId="1" applyNumberFormat="1" applyFont="1" applyFill="1" applyBorder="1" applyAlignment="1">
      <alignment wrapText="1"/>
    </xf>
    <xf numFmtId="49" fontId="8" fillId="0" borderId="2" xfId="0" applyNumberFormat="1" applyFont="1" applyFill="1" applyBorder="1" applyAlignment="1" applyProtection="1">
      <alignment horizontal="left" wrapText="1"/>
      <protection locked="0"/>
    </xf>
    <xf numFmtId="49" fontId="5" fillId="0" borderId="1" xfId="0" applyNumberFormat="1" applyFont="1" applyFill="1" applyBorder="1" applyAlignment="1" applyProtection="1">
      <alignment wrapText="1"/>
      <protection locked="0"/>
    </xf>
    <xf numFmtId="49" fontId="8" fillId="0" borderId="1" xfId="0" applyNumberFormat="1" applyFont="1" applyFill="1" applyBorder="1" applyAlignment="1" applyProtection="1">
      <alignment horizontal="left" wrapText="1"/>
      <protection locked="0"/>
    </xf>
    <xf numFmtId="164" fontId="5" fillId="0" borderId="1" xfId="1" applyNumberFormat="1" applyFont="1" applyFill="1" applyBorder="1" applyAlignment="1" applyProtection="1">
      <alignment wrapText="1"/>
      <protection locked="0"/>
    </xf>
    <xf numFmtId="49" fontId="5" fillId="0" borderId="0" xfId="0" applyNumberFormat="1" applyFont="1" applyFill="1" applyAlignment="1" applyProtection="1">
      <alignment wrapText="1"/>
      <protection locked="0"/>
    </xf>
    <xf numFmtId="49" fontId="8" fillId="0" borderId="0" xfId="0" applyNumberFormat="1" applyFont="1" applyFill="1" applyAlignment="1" applyProtection="1">
      <alignment horizontal="left" wrapText="1"/>
      <protection locked="0"/>
    </xf>
    <xf numFmtId="164" fontId="5" fillId="0" borderId="0" xfId="1" applyNumberFormat="1" applyFont="1" applyFill="1" applyBorder="1" applyAlignment="1" applyProtection="1">
      <alignment wrapText="1"/>
      <protection locked="0"/>
    </xf>
    <xf numFmtId="164" fontId="25" fillId="0" borderId="1" xfId="1" applyNumberFormat="1" applyFont="1" applyFill="1" applyBorder="1" applyAlignment="1" applyProtection="1">
      <alignment horizontal="center" vertical="center"/>
      <protection locked="0"/>
    </xf>
    <xf numFmtId="164" fontId="8" fillId="0" borderId="1" xfId="1" applyNumberFormat="1" applyFont="1" applyFill="1" applyBorder="1" applyAlignment="1" applyProtection="1">
      <alignment horizontal="center" vertical="center"/>
      <protection locked="0"/>
    </xf>
    <xf numFmtId="0" fontId="0" fillId="4" borderId="0" xfId="0" applyNumberFormat="1" applyFill="1"/>
    <xf numFmtId="0" fontId="0" fillId="4" borderId="0" xfId="0" applyNumberFormat="1" applyFill="1" applyAlignment="1">
      <alignment horizontal="center" vertical="center"/>
    </xf>
    <xf numFmtId="0" fontId="0" fillId="4" borderId="0" xfId="0" applyNumberFormat="1" applyFill="1" applyProtection="1">
      <protection locked="0"/>
    </xf>
    <xf numFmtId="0" fontId="30" fillId="4" borderId="0" xfId="0" applyNumberFormat="1" applyFont="1" applyFill="1"/>
    <xf numFmtId="0" fontId="55" fillId="4" borderId="0" xfId="0" applyNumberFormat="1" applyFont="1" applyFill="1" applyAlignment="1">
      <alignment vertical="center"/>
    </xf>
    <xf numFmtId="164" fontId="0" fillId="3" borderId="1" xfId="1" applyNumberFormat="1" applyFont="1" applyFill="1" applyBorder="1" applyProtection="1">
      <protection locked="0"/>
    </xf>
    <xf numFmtId="0" fontId="0" fillId="3" borderId="0" xfId="0" applyNumberFormat="1" applyFill="1" applyProtection="1">
      <protection locked="0"/>
    </xf>
    <xf numFmtId="49" fontId="0" fillId="3" borderId="0" xfId="0" applyNumberFormat="1" applyFill="1" applyProtection="1">
      <protection locked="0"/>
    </xf>
    <xf numFmtId="49" fontId="11" fillId="0" borderId="1" xfId="0" applyNumberFormat="1" applyFont="1" applyFill="1" applyBorder="1" applyAlignment="1">
      <alignment wrapText="1"/>
    </xf>
    <xf numFmtId="49" fontId="11" fillId="0" borderId="1" xfId="0" applyNumberFormat="1" applyFont="1" applyFill="1" applyBorder="1" applyAlignment="1" applyProtection="1">
      <alignment horizontal="center"/>
      <protection locked="0"/>
    </xf>
    <xf numFmtId="0" fontId="0" fillId="0" borderId="0" xfId="0" applyFill="1"/>
    <xf numFmtId="49" fontId="0" fillId="4" borderId="1" xfId="0" applyNumberFormat="1" applyFill="1" applyBorder="1" applyProtection="1">
      <protection locked="0"/>
    </xf>
    <xf numFmtId="0" fontId="14" fillId="6" borderId="10" xfId="1" applyNumberFormat="1" applyFont="1" applyFill="1" applyBorder="1" applyAlignment="1" applyProtection="1">
      <alignment horizontal="center"/>
    </xf>
    <xf numFmtId="164" fontId="14" fillId="4" borderId="4" xfId="1" applyNumberFormat="1" applyFont="1" applyFill="1" applyBorder="1" applyAlignment="1" applyProtection="1">
      <alignment vertical="center" wrapText="1"/>
      <protection locked="0"/>
    </xf>
    <xf numFmtId="0" fontId="15" fillId="5" borderId="1" xfId="0" applyFont="1" applyFill="1" applyBorder="1" applyAlignment="1">
      <alignment horizontal="center" wrapText="1"/>
    </xf>
    <xf numFmtId="0" fontId="15" fillId="3" borderId="1" xfId="0" applyFont="1" applyFill="1" applyBorder="1" applyAlignment="1">
      <alignment horizontal="left" vertical="center" wrapText="1"/>
    </xf>
    <xf numFmtId="0" fontId="0" fillId="0" borderId="6" xfId="0" applyBorder="1" applyAlignment="1">
      <alignment horizontal="left" wrapText="1"/>
    </xf>
    <xf numFmtId="0" fontId="4" fillId="3" borderId="1" xfId="0" applyFont="1" applyFill="1" applyBorder="1" applyAlignment="1">
      <alignment horizontal="center" vertical="center"/>
    </xf>
    <xf numFmtId="0" fontId="4" fillId="3" borderId="1" xfId="0" applyFont="1" applyFill="1" applyBorder="1" applyAlignment="1">
      <alignment horizontal="center" wrapText="1"/>
    </xf>
    <xf numFmtId="49" fontId="8" fillId="4" borderId="14" xfId="0" applyNumberFormat="1" applyFont="1" applyFill="1" applyBorder="1" applyAlignment="1" applyProtection="1">
      <alignment horizontal="center" vertical="center" wrapText="1"/>
      <protection locked="0"/>
    </xf>
    <xf numFmtId="49" fontId="8" fillId="4" borderId="16" xfId="0" applyNumberFormat="1" applyFont="1" applyFill="1" applyBorder="1" applyAlignment="1" applyProtection="1">
      <alignment horizontal="center" vertical="center" wrapText="1"/>
      <protection locked="0"/>
    </xf>
    <xf numFmtId="1" fontId="8" fillId="4" borderId="12" xfId="0" applyNumberFormat="1" applyFont="1" applyFill="1" applyBorder="1" applyAlignment="1" applyProtection="1">
      <alignment horizontal="center" vertical="center" wrapText="1"/>
      <protection locked="0"/>
    </xf>
    <xf numFmtId="1" fontId="8" fillId="4" borderId="13" xfId="0" applyNumberFormat="1" applyFont="1" applyFill="1" applyBorder="1" applyAlignment="1" applyProtection="1">
      <alignment horizontal="center" vertical="center" wrapText="1"/>
      <protection locked="0"/>
    </xf>
    <xf numFmtId="1" fontId="8" fillId="4" borderId="9" xfId="0" applyNumberFormat="1" applyFont="1" applyFill="1" applyBorder="1" applyAlignment="1" applyProtection="1">
      <alignment horizontal="center" vertical="center" wrapText="1"/>
      <protection locked="0"/>
    </xf>
    <xf numFmtId="49" fontId="8" fillId="4" borderId="1" xfId="0" applyNumberFormat="1" applyFont="1" applyFill="1" applyBorder="1" applyAlignment="1" applyProtection="1">
      <alignment horizontal="center" vertical="center" wrapText="1"/>
      <protection locked="0"/>
    </xf>
    <xf numFmtId="49" fontId="8" fillId="4" borderId="3" xfId="0" applyNumberFormat="1" applyFont="1" applyFill="1" applyBorder="1" applyAlignment="1" applyProtection="1">
      <alignment horizontal="center" vertical="center" wrapText="1"/>
      <protection locked="0"/>
    </xf>
    <xf numFmtId="49" fontId="8" fillId="4" borderId="5" xfId="0" applyNumberFormat="1" applyFont="1" applyFill="1" applyBorder="1" applyAlignment="1" applyProtection="1">
      <alignment horizontal="center" vertical="center" wrapText="1"/>
      <protection locked="0"/>
    </xf>
    <xf numFmtId="49" fontId="8" fillId="4" borderId="4" xfId="0" applyNumberFormat="1" applyFont="1" applyFill="1" applyBorder="1" applyAlignment="1" applyProtection="1">
      <alignment horizontal="center" vertical="center" wrapText="1"/>
      <protection locked="0"/>
    </xf>
    <xf numFmtId="49" fontId="8" fillId="4" borderId="12" xfId="0" applyNumberFormat="1" applyFont="1" applyFill="1" applyBorder="1" applyAlignment="1" applyProtection="1">
      <alignment horizontal="center" vertical="center" wrapText="1"/>
      <protection locked="0"/>
    </xf>
    <xf numFmtId="49" fontId="8" fillId="4" borderId="13" xfId="0" applyNumberFormat="1" applyFont="1" applyFill="1" applyBorder="1" applyAlignment="1" applyProtection="1">
      <alignment horizontal="center" vertical="center" wrapText="1"/>
      <protection locked="0"/>
    </xf>
    <xf numFmtId="49" fontId="8" fillId="4" borderId="9" xfId="0" applyNumberFormat="1" applyFont="1" applyFill="1" applyBorder="1" applyAlignment="1" applyProtection="1">
      <alignment horizontal="center" vertical="center" wrapText="1"/>
      <protection locked="0"/>
    </xf>
    <xf numFmtId="49" fontId="8" fillId="4" borderId="2" xfId="0" applyNumberFormat="1" applyFont="1" applyFill="1" applyBorder="1" applyAlignment="1" applyProtection="1">
      <alignment horizontal="center" vertical="center" wrapText="1"/>
      <protection locked="0"/>
    </xf>
    <xf numFmtId="49" fontId="8" fillId="4" borderId="11" xfId="0" applyNumberFormat="1" applyFont="1" applyFill="1" applyBorder="1" applyAlignment="1" applyProtection="1">
      <alignment horizontal="center" vertical="center" wrapText="1"/>
      <protection locked="0"/>
    </xf>
    <xf numFmtId="49" fontId="8" fillId="4" borderId="8" xfId="0" applyNumberFormat="1" applyFont="1" applyFill="1" applyBorder="1" applyAlignment="1" applyProtection="1">
      <alignment horizontal="center" vertical="center" wrapText="1"/>
      <protection locked="0"/>
    </xf>
    <xf numFmtId="49" fontId="8" fillId="4" borderId="6" xfId="0" applyNumberFormat="1" applyFont="1" applyFill="1" applyBorder="1" applyAlignment="1" applyProtection="1">
      <alignment horizontal="center" vertical="center" wrapText="1"/>
      <protection locked="0"/>
    </xf>
    <xf numFmtId="49" fontId="8" fillId="0" borderId="1" xfId="0" applyNumberFormat="1" applyFont="1" applyBorder="1" applyAlignment="1" applyProtection="1">
      <alignment horizontal="center" vertical="center" wrapText="1"/>
      <protection locked="0"/>
    </xf>
    <xf numFmtId="164" fontId="12" fillId="0" borderId="0" xfId="1" applyNumberFormat="1" applyFont="1" applyFill="1" applyAlignment="1" applyProtection="1">
      <alignment horizontal="center" vertical="center" wrapText="1"/>
    </xf>
    <xf numFmtId="49" fontId="12" fillId="4" borderId="0" xfId="0" applyNumberFormat="1" applyFont="1" applyFill="1" applyAlignment="1">
      <alignment horizontal="center" wrapText="1"/>
    </xf>
    <xf numFmtId="49" fontId="13" fillId="4" borderId="0" xfId="0" applyNumberFormat="1" applyFont="1" applyFill="1" applyAlignment="1">
      <alignment horizontal="center" wrapText="1"/>
    </xf>
    <xf numFmtId="0" fontId="14" fillId="4" borderId="2" xfId="0" applyFont="1" applyFill="1" applyBorder="1" applyAlignment="1" applyProtection="1">
      <alignment horizontal="center" vertical="center" wrapText="1"/>
      <protection locked="0"/>
    </xf>
    <xf numFmtId="0" fontId="14" fillId="4" borderId="10" xfId="0" applyFont="1" applyFill="1" applyBorder="1" applyAlignment="1" applyProtection="1">
      <alignment horizontal="center" vertical="center" wrapText="1"/>
      <protection locked="0"/>
    </xf>
    <xf numFmtId="14" fontId="33" fillId="4" borderId="0" xfId="1" applyNumberFormat="1" applyFont="1" applyFill="1" applyBorder="1" applyAlignment="1" applyProtection="1">
      <alignment horizontal="center" wrapText="1"/>
    </xf>
    <xf numFmtId="43" fontId="33" fillId="4" borderId="0" xfId="1" applyFont="1" applyFill="1" applyBorder="1" applyAlignment="1" applyProtection="1">
      <alignment horizontal="center" wrapText="1"/>
    </xf>
    <xf numFmtId="14" fontId="33" fillId="4" borderId="0" xfId="1" applyNumberFormat="1" applyFont="1" applyFill="1" applyBorder="1" applyAlignment="1" applyProtection="1">
      <alignment horizontal="center" vertical="center" wrapText="1"/>
    </xf>
    <xf numFmtId="43" fontId="33" fillId="4" borderId="0" xfId="1" applyFont="1" applyFill="1" applyBorder="1" applyAlignment="1" applyProtection="1">
      <alignment horizontal="center" vertical="center" wrapText="1"/>
    </xf>
    <xf numFmtId="0" fontId="12" fillId="4" borderId="0" xfId="0" applyFont="1" applyFill="1" applyAlignment="1">
      <alignment horizontal="center" wrapText="1"/>
    </xf>
    <xf numFmtId="43" fontId="12" fillId="0" borderId="0" xfId="1" applyFont="1" applyFill="1" applyAlignment="1" applyProtection="1">
      <alignment horizontal="center" vertical="center" wrapText="1"/>
    </xf>
    <xf numFmtId="49" fontId="12" fillId="4" borderId="0" xfId="0" applyNumberFormat="1" applyFont="1" applyFill="1" applyAlignment="1" applyProtection="1">
      <alignment horizontal="center" vertical="top" wrapText="1"/>
      <protection locked="0"/>
    </xf>
    <xf numFmtId="43" fontId="0" fillId="4" borderId="0" xfId="1" applyFont="1" applyFill="1" applyBorder="1" applyAlignment="1" applyProtection="1">
      <alignment horizontal="left" vertical="top" wrapText="1"/>
      <protection locked="0"/>
    </xf>
    <xf numFmtId="49" fontId="30" fillId="4" borderId="7" xfId="0" applyNumberFormat="1" applyFont="1" applyFill="1" applyBorder="1" applyAlignment="1" applyProtection="1">
      <alignment horizontal="right"/>
      <protection locked="0"/>
    </xf>
    <xf numFmtId="49" fontId="0" fillId="4" borderId="0" xfId="0" applyNumberFormat="1" applyFill="1" applyAlignment="1" applyProtection="1">
      <alignment horizontal="left" vertical="top" wrapText="1"/>
      <protection locked="0"/>
    </xf>
    <xf numFmtId="49" fontId="38" fillId="4" borderId="1" xfId="0" applyNumberFormat="1" applyFont="1" applyFill="1" applyBorder="1" applyAlignment="1" applyProtection="1">
      <alignment horizontal="center" vertical="center" wrapText="1"/>
      <protection locked="0"/>
    </xf>
    <xf numFmtId="0" fontId="8" fillId="4" borderId="3" xfId="0" applyFont="1" applyFill="1" applyBorder="1" applyAlignment="1" applyProtection="1">
      <alignment horizontal="center" vertical="center" wrapText="1"/>
      <protection locked="0"/>
    </xf>
    <xf numFmtId="0" fontId="8" fillId="4" borderId="5" xfId="0" applyFont="1" applyFill="1" applyBorder="1" applyAlignment="1" applyProtection="1">
      <alignment horizontal="center" vertical="center" wrapText="1"/>
      <protection locked="0"/>
    </xf>
    <xf numFmtId="0" fontId="8" fillId="4" borderId="4" xfId="0" applyFont="1" applyFill="1" applyBorder="1" applyAlignment="1" applyProtection="1">
      <alignment horizontal="center" vertical="center" wrapText="1"/>
      <protection locked="0"/>
    </xf>
    <xf numFmtId="0" fontId="25" fillId="0" borderId="1" xfId="0" applyFont="1" applyBorder="1" applyAlignment="1">
      <alignment horizontal="left" vertical="center"/>
    </xf>
    <xf numFmtId="0" fontId="8" fillId="0" borderId="1" xfId="0" applyFont="1" applyBorder="1" applyAlignment="1">
      <alignment horizontal="left" vertical="center"/>
    </xf>
    <xf numFmtId="49" fontId="0" fillId="4" borderId="7" xfId="0" applyNumberFormat="1" applyFill="1" applyBorder="1" applyAlignment="1" applyProtection="1">
      <alignment horizontal="center"/>
      <protection locked="0"/>
    </xf>
    <xf numFmtId="0" fontId="25" fillId="0" borderId="1" xfId="0" applyFont="1" applyBorder="1" applyAlignment="1">
      <alignment horizontal="left" vertical="center" wrapText="1"/>
    </xf>
    <xf numFmtId="0" fontId="25" fillId="0" borderId="1" xfId="0" applyFont="1" applyBorder="1" applyAlignment="1">
      <alignment horizontal="left"/>
    </xf>
    <xf numFmtId="49" fontId="15" fillId="4" borderId="7" xfId="0" applyNumberFormat="1" applyFont="1" applyFill="1" applyBorder="1" applyAlignment="1">
      <alignment horizontal="center" vertical="center" wrapText="1"/>
    </xf>
    <xf numFmtId="49" fontId="15" fillId="4" borderId="7" xfId="0" applyNumberFormat="1" applyFont="1" applyFill="1" applyBorder="1" applyAlignment="1">
      <alignment horizontal="center" vertical="center"/>
    </xf>
    <xf numFmtId="0" fontId="5" fillId="4" borderId="6" xfId="0" applyFont="1" applyFill="1" applyBorder="1" applyAlignment="1">
      <alignment horizontal="justify" vertical="center" wrapText="1"/>
    </xf>
    <xf numFmtId="49" fontId="8" fillId="4" borderId="14" xfId="0" applyNumberFormat="1" applyFont="1" applyFill="1" applyBorder="1" applyAlignment="1">
      <alignment horizontal="center" vertical="center" wrapText="1"/>
    </xf>
    <xf numFmtId="49" fontId="8" fillId="4" borderId="12" xfId="0" applyNumberFormat="1" applyFont="1" applyFill="1" applyBorder="1" applyAlignment="1">
      <alignment horizontal="center" vertical="center" wrapText="1"/>
    </xf>
    <xf numFmtId="49" fontId="8" fillId="4" borderId="8" xfId="0" applyNumberFormat="1" applyFont="1" applyFill="1" applyBorder="1" applyAlignment="1">
      <alignment horizontal="center" vertical="center" wrapText="1"/>
    </xf>
    <xf numFmtId="49" fontId="8" fillId="4" borderId="9" xfId="0" applyNumberFormat="1" applyFont="1" applyFill="1" applyBorder="1" applyAlignment="1">
      <alignment horizontal="center" vertical="center" wrapText="1"/>
    </xf>
    <xf numFmtId="0" fontId="15" fillId="0" borderId="0" xfId="0" applyFont="1" applyAlignment="1">
      <alignment horizontal="left" vertical="center"/>
    </xf>
    <xf numFmtId="0" fontId="16" fillId="0" borderId="0" xfId="0" applyFont="1" applyAlignment="1">
      <alignment horizontal="left" vertical="center"/>
    </xf>
    <xf numFmtId="164" fontId="8" fillId="0" borderId="1" xfId="1" applyNumberFormat="1" applyFont="1" applyBorder="1" applyAlignment="1">
      <alignment horizontal="center" vertical="center" wrapText="1"/>
    </xf>
    <xf numFmtId="49" fontId="15" fillId="0" borderId="0" xfId="0" applyNumberFormat="1" applyFont="1" applyFill="1" applyAlignment="1" applyProtection="1">
      <alignment horizontal="center" vertical="top" wrapText="1"/>
      <protection locked="0"/>
    </xf>
    <xf numFmtId="164" fontId="54" fillId="0" borderId="0" xfId="1" applyNumberFormat="1" applyFont="1" applyFill="1" applyAlignment="1" applyProtection="1">
      <alignment horizontal="center" vertical="center" wrapText="1"/>
    </xf>
    <xf numFmtId="43" fontId="54" fillId="0" borderId="0" xfId="1" applyFont="1" applyFill="1" applyAlignment="1" applyProtection="1">
      <alignment horizontal="center" vertical="center" wrapText="1"/>
    </xf>
    <xf numFmtId="14" fontId="33" fillId="0" borderId="0" xfId="1" applyNumberFormat="1" applyFont="1" applyFill="1" applyBorder="1" applyAlignment="1" applyProtection="1">
      <alignment horizontal="center" wrapText="1"/>
    </xf>
    <xf numFmtId="43" fontId="33" fillId="0" borderId="0" xfId="1" applyFont="1" applyFill="1" applyBorder="1" applyAlignment="1" applyProtection="1">
      <alignment horizontal="center" wrapText="1"/>
    </xf>
    <xf numFmtId="14" fontId="33" fillId="0" borderId="0" xfId="1" applyNumberFormat="1" applyFont="1" applyFill="1" applyBorder="1" applyAlignment="1" applyProtection="1">
      <alignment horizontal="center" vertical="center" wrapText="1"/>
    </xf>
    <xf numFmtId="43" fontId="33" fillId="0" borderId="0" xfId="1" applyFont="1" applyFill="1" applyBorder="1" applyAlignment="1" applyProtection="1">
      <alignment horizontal="center" vertical="center" wrapText="1"/>
    </xf>
    <xf numFmtId="49" fontId="12" fillId="0" borderId="0" xfId="0" applyNumberFormat="1" applyFont="1" applyFill="1" applyAlignment="1">
      <alignment horizontal="center" wrapText="1"/>
    </xf>
    <xf numFmtId="49" fontId="13" fillId="0" borderId="0" xfId="0" applyNumberFormat="1" applyFont="1" applyFill="1" applyAlignment="1">
      <alignment horizontal="center" wrapText="1"/>
    </xf>
    <xf numFmtId="0" fontId="12" fillId="0" borderId="0" xfId="0" applyFont="1" applyFill="1" applyAlignment="1">
      <alignment horizontal="center" wrapText="1"/>
    </xf>
    <xf numFmtId="0" fontId="14" fillId="0" borderId="2" xfId="0" applyFont="1" applyFill="1" applyBorder="1" applyAlignment="1">
      <alignment horizontal="center" vertical="center" wrapText="1"/>
    </xf>
    <xf numFmtId="0" fontId="14" fillId="0" borderId="10"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4" xfId="0"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49" fontId="8" fillId="0" borderId="11" xfId="0" applyNumberFormat="1" applyFont="1" applyFill="1" applyBorder="1" applyAlignment="1">
      <alignment horizontal="center" vertical="center" wrapText="1"/>
    </xf>
    <xf numFmtId="49" fontId="8" fillId="0" borderId="10" xfId="0" applyNumberFormat="1" applyFont="1" applyFill="1" applyBorder="1" applyAlignment="1">
      <alignment horizontal="center" vertical="center" wrapText="1"/>
    </xf>
    <xf numFmtId="1" fontId="8" fillId="0" borderId="3" xfId="0" applyNumberFormat="1" applyFont="1" applyFill="1" applyBorder="1" applyAlignment="1">
      <alignment horizontal="center" vertical="center" wrapText="1"/>
    </xf>
    <xf numFmtId="1" fontId="8" fillId="0" borderId="5" xfId="0" applyNumberFormat="1" applyFont="1" applyFill="1" applyBorder="1" applyAlignment="1">
      <alignment horizontal="center" vertical="center" wrapText="1"/>
    </xf>
    <xf numFmtId="1" fontId="8" fillId="0" borderId="4"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1" xfId="0" applyNumberFormat="1" applyFont="1" applyFill="1" applyBorder="1" applyAlignment="1" applyProtection="1">
      <alignment horizontal="center" vertical="center" wrapText="1"/>
      <protection locked="0"/>
    </xf>
    <xf numFmtId="0" fontId="15" fillId="0" borderId="1" xfId="0" applyFont="1" applyFill="1" applyBorder="1" applyAlignment="1">
      <alignment horizontal="left" vertical="center"/>
    </xf>
    <xf numFmtId="0" fontId="16" fillId="0" borderId="1" xfId="0" applyFont="1" applyFill="1" applyBorder="1" applyAlignment="1">
      <alignment horizontal="left" vertical="center"/>
    </xf>
    <xf numFmtId="43" fontId="0" fillId="0" borderId="0" xfId="1" applyFont="1" applyFill="1" applyBorder="1" applyAlignment="1">
      <alignment horizontal="left" vertical="top" wrapText="1"/>
    </xf>
    <xf numFmtId="49" fontId="30" fillId="0" borderId="7" xfId="0" applyNumberFormat="1" applyFont="1" applyFill="1" applyBorder="1" applyAlignment="1">
      <alignment horizontal="right"/>
    </xf>
    <xf numFmtId="49" fontId="8" fillId="0" borderId="4" xfId="0" applyNumberFormat="1" applyFont="1" applyFill="1" applyBorder="1" applyAlignment="1">
      <alignment horizontal="center" vertical="center" wrapText="1"/>
    </xf>
    <xf numFmtId="49" fontId="0" fillId="0" borderId="0" xfId="0" applyNumberFormat="1" applyFill="1" applyAlignment="1">
      <alignment horizontal="left" vertical="top" wrapText="1"/>
    </xf>
    <xf numFmtId="0" fontId="16" fillId="0" borderId="1" xfId="0" applyFont="1" applyFill="1" applyBorder="1" applyAlignment="1">
      <alignment horizontal="left" vertical="center" wrapText="1"/>
    </xf>
    <xf numFmtId="49" fontId="4" fillId="0" borderId="2" xfId="0" applyNumberFormat="1" applyFont="1" applyFill="1" applyBorder="1" applyAlignment="1">
      <alignment horizontal="left"/>
    </xf>
    <xf numFmtId="49" fontId="4" fillId="0" borderId="11" xfId="0" applyNumberFormat="1" applyFont="1" applyFill="1" applyBorder="1" applyAlignment="1">
      <alignment horizontal="left"/>
    </xf>
    <xf numFmtId="49" fontId="4" fillId="0" borderId="10" xfId="0" applyNumberFormat="1" applyFont="1" applyFill="1" applyBorder="1" applyAlignment="1">
      <alignment horizontal="left"/>
    </xf>
    <xf numFmtId="49" fontId="0" fillId="0" borderId="7" xfId="0" applyNumberFormat="1" applyFill="1" applyBorder="1" applyAlignment="1" applyProtection="1">
      <alignment horizontal="center"/>
      <protection locked="0"/>
    </xf>
    <xf numFmtId="0" fontId="22" fillId="4" borderId="6" xfId="0" applyFont="1" applyFill="1" applyBorder="1" applyAlignment="1">
      <alignment horizontal="left" vertical="center" wrapText="1"/>
    </xf>
    <xf numFmtId="49" fontId="9" fillId="4" borderId="14" xfId="0" applyNumberFormat="1" applyFont="1" applyFill="1" applyBorder="1" applyAlignment="1">
      <alignment horizontal="center" vertical="center" wrapText="1"/>
    </xf>
    <xf numFmtId="49" fontId="9" fillId="4" borderId="12" xfId="0" applyNumberFormat="1" applyFont="1" applyFill="1" applyBorder="1" applyAlignment="1">
      <alignment horizontal="center" vertical="center" wrapText="1"/>
    </xf>
    <xf numFmtId="49" fontId="9" fillId="4" borderId="8" xfId="0" applyNumberFormat="1" applyFont="1" applyFill="1" applyBorder="1" applyAlignment="1">
      <alignment horizontal="center" vertical="center" wrapText="1"/>
    </xf>
    <xf numFmtId="49" fontId="9" fillId="4" borderId="9" xfId="0" applyNumberFormat="1" applyFont="1" applyFill="1" applyBorder="1" applyAlignment="1">
      <alignment horizontal="center" vertical="center" wrapText="1"/>
    </xf>
    <xf numFmtId="49" fontId="8" fillId="4" borderId="3" xfId="0" applyNumberFormat="1" applyFont="1" applyFill="1" applyBorder="1" applyAlignment="1">
      <alignment horizontal="center" vertical="center" wrapText="1"/>
    </xf>
    <xf numFmtId="49" fontId="8" fillId="4" borderId="5" xfId="0" applyNumberFormat="1" applyFont="1" applyFill="1" applyBorder="1" applyAlignment="1">
      <alignment horizontal="center" vertical="center" wrapText="1"/>
    </xf>
    <xf numFmtId="49" fontId="8" fillId="4" borderId="1" xfId="0" applyNumberFormat="1"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4" xfId="0" applyFont="1" applyFill="1" applyBorder="1" applyAlignment="1">
      <alignment horizontal="center" vertical="center" wrapText="1"/>
    </xf>
    <xf numFmtId="49" fontId="8" fillId="4" borderId="4" xfId="0" applyNumberFormat="1" applyFont="1" applyFill="1" applyBorder="1" applyAlignment="1">
      <alignment horizontal="center" vertical="center" wrapText="1"/>
    </xf>
    <xf numFmtId="43" fontId="54" fillId="4" borderId="0" xfId="1" applyFont="1" applyFill="1" applyAlignment="1" applyProtection="1">
      <alignment horizontal="center" vertical="center" wrapText="1"/>
    </xf>
    <xf numFmtId="49" fontId="8" fillId="4" borderId="2" xfId="0" applyNumberFormat="1" applyFont="1" applyFill="1" applyBorder="1" applyAlignment="1">
      <alignment horizontal="center" vertical="center" wrapText="1"/>
    </xf>
    <xf numFmtId="49" fontId="8" fillId="4" borderId="10" xfId="0" applyNumberFormat="1" applyFont="1" applyFill="1" applyBorder="1" applyAlignment="1">
      <alignment horizontal="center" vertical="center" wrapText="1"/>
    </xf>
    <xf numFmtId="0" fontId="14" fillId="4" borderId="2" xfId="0" applyFont="1" applyFill="1" applyBorder="1" applyAlignment="1">
      <alignment horizontal="center" vertical="center" wrapText="1"/>
    </xf>
    <xf numFmtId="0" fontId="14" fillId="4" borderId="10" xfId="0" applyFont="1" applyFill="1" applyBorder="1" applyAlignment="1">
      <alignment horizontal="center" vertical="center" wrapText="1"/>
    </xf>
    <xf numFmtId="1" fontId="8" fillId="4" borderId="3" xfId="0" applyNumberFormat="1" applyFont="1" applyFill="1" applyBorder="1" applyAlignment="1">
      <alignment horizontal="center" vertical="center" wrapText="1"/>
    </xf>
    <xf numFmtId="1" fontId="8" fillId="4" borderId="5" xfId="0" applyNumberFormat="1" applyFont="1" applyFill="1" applyBorder="1" applyAlignment="1">
      <alignment horizontal="center" vertical="center" wrapText="1"/>
    </xf>
    <xf numFmtId="1" fontId="8" fillId="4" borderId="4" xfId="0" applyNumberFormat="1" applyFont="1" applyFill="1" applyBorder="1" applyAlignment="1">
      <alignment horizontal="center" vertical="center" wrapText="1"/>
    </xf>
    <xf numFmtId="164" fontId="54" fillId="4" borderId="0" xfId="1" applyNumberFormat="1" applyFont="1" applyFill="1" applyAlignment="1" applyProtection="1">
      <alignment horizontal="center" vertical="center" wrapText="1"/>
    </xf>
    <xf numFmtId="43" fontId="0" fillId="4" borderId="0" xfId="1" applyFont="1" applyFill="1" applyBorder="1" applyAlignment="1" applyProtection="1">
      <alignment horizontal="left" vertical="top" wrapText="1"/>
    </xf>
    <xf numFmtId="49" fontId="0" fillId="4" borderId="0" xfId="0" applyNumberFormat="1" applyFill="1" applyAlignment="1">
      <alignment horizontal="left" vertical="top" wrapText="1"/>
    </xf>
    <xf numFmtId="49" fontId="8" fillId="4" borderId="11" xfId="0" applyNumberFormat="1" applyFont="1" applyFill="1" applyBorder="1" applyAlignment="1">
      <alignment horizontal="center" vertical="center" wrapText="1"/>
    </xf>
    <xf numFmtId="49" fontId="8" fillId="4" borderId="6" xfId="0" applyNumberFormat="1" applyFont="1" applyFill="1" applyBorder="1" applyAlignment="1">
      <alignment horizontal="center" vertical="center" wrapText="1"/>
    </xf>
    <xf numFmtId="49" fontId="30" fillId="4" borderId="7" xfId="0" applyNumberFormat="1" applyFont="1" applyFill="1" applyBorder="1" applyAlignment="1">
      <alignment horizontal="right"/>
    </xf>
    <xf numFmtId="0" fontId="16" fillId="0" borderId="1" xfId="0" applyFont="1" applyBorder="1" applyAlignment="1">
      <alignment horizontal="left" vertical="center"/>
    </xf>
    <xf numFmtId="0" fontId="16" fillId="0" borderId="1" xfId="0" quotePrefix="1" applyFont="1" applyBorder="1" applyAlignment="1">
      <alignment horizontal="left" vertical="center"/>
    </xf>
    <xf numFmtId="0" fontId="15" fillId="0" borderId="1" xfId="0" applyFont="1" applyBorder="1" applyAlignment="1">
      <alignment horizontal="left" vertical="center"/>
    </xf>
    <xf numFmtId="0" fontId="16" fillId="0" borderId="1" xfId="0" applyFont="1" applyBorder="1" applyAlignment="1">
      <alignment horizontal="left"/>
    </xf>
    <xf numFmtId="43" fontId="0" fillId="4" borderId="0" xfId="1" applyFont="1" applyFill="1" applyBorder="1" applyAlignment="1">
      <alignment horizontal="left" vertical="top" wrapText="1"/>
    </xf>
    <xf numFmtId="14" fontId="33" fillId="4" borderId="6" xfId="1" applyNumberFormat="1" applyFont="1" applyFill="1" applyBorder="1" applyAlignment="1" applyProtection="1">
      <alignment horizontal="center" vertical="center" wrapText="1"/>
    </xf>
    <xf numFmtId="43" fontId="33" fillId="4" borderId="6" xfId="1" applyFont="1" applyFill="1" applyBorder="1" applyAlignment="1" applyProtection="1">
      <alignment horizontal="center" vertical="center" wrapText="1"/>
    </xf>
    <xf numFmtId="14" fontId="33" fillId="4" borderId="6" xfId="1" applyNumberFormat="1" applyFont="1" applyFill="1" applyBorder="1" applyAlignment="1" applyProtection="1">
      <alignment horizontal="center" wrapText="1"/>
    </xf>
    <xf numFmtId="49" fontId="8" fillId="0" borderId="3" xfId="0" applyNumberFormat="1" applyFont="1" applyBorder="1" applyAlignment="1">
      <alignment horizontal="center" vertical="center" wrapText="1"/>
    </xf>
    <xf numFmtId="49" fontId="8" fillId="0" borderId="5"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0" fontId="11" fillId="0" borderId="3"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4" xfId="0" applyFont="1" applyFill="1" applyBorder="1" applyAlignment="1">
      <alignment horizontal="center" vertical="center" wrapText="1"/>
    </xf>
    <xf numFmtId="49" fontId="0" fillId="4" borderId="1" xfId="0" applyNumberFormat="1" applyFill="1" applyBorder="1" applyAlignment="1" applyProtection="1">
      <alignment horizontal="center" vertical="center" wrapText="1"/>
      <protection locked="0"/>
    </xf>
    <xf numFmtId="49" fontId="8" fillId="0" borderId="3" xfId="0" applyNumberFormat="1" applyFont="1" applyBorder="1" applyAlignment="1" applyProtection="1">
      <alignment horizontal="center" vertical="center" wrapText="1"/>
      <protection locked="0"/>
    </xf>
    <xf numFmtId="49" fontId="8" fillId="0" borderId="5" xfId="0" applyNumberFormat="1" applyFont="1" applyBorder="1" applyAlignment="1" applyProtection="1">
      <alignment horizontal="center" vertical="center" wrapText="1"/>
      <protection locked="0"/>
    </xf>
    <xf numFmtId="49" fontId="8" fillId="0" borderId="4" xfId="0" applyNumberFormat="1" applyFont="1" applyBorder="1" applyAlignment="1" applyProtection="1">
      <alignment horizontal="center" vertical="center" wrapText="1"/>
      <protection locked="0"/>
    </xf>
    <xf numFmtId="49" fontId="30" fillId="4" borderId="7" xfId="0" applyNumberFormat="1" applyFont="1" applyFill="1" applyBorder="1" applyAlignment="1">
      <alignment horizontal="center"/>
    </xf>
    <xf numFmtId="49" fontId="8" fillId="0" borderId="2"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10" xfId="0" applyNumberFormat="1" applyFont="1" applyBorder="1" applyAlignment="1">
      <alignment horizontal="center" vertical="center" wrapText="1"/>
    </xf>
    <xf numFmtId="164" fontId="54" fillId="4" borderId="0" xfId="1" applyNumberFormat="1" applyFont="1" applyFill="1" applyAlignment="1" applyProtection="1">
      <alignment horizontal="center" wrapText="1"/>
    </xf>
    <xf numFmtId="43" fontId="54" fillId="4" borderId="0" xfId="1" applyFont="1" applyFill="1" applyAlignment="1" applyProtection="1">
      <alignment horizontal="center" wrapText="1"/>
    </xf>
    <xf numFmtId="43" fontId="33" fillId="4" borderId="6" xfId="1" applyFont="1" applyFill="1" applyBorder="1" applyAlignment="1" applyProtection="1">
      <alignment horizontal="center" wrapText="1"/>
    </xf>
    <xf numFmtId="49" fontId="8" fillId="0" borderId="1" xfId="0" applyNumberFormat="1" applyFont="1" applyBorder="1" applyAlignment="1">
      <alignment horizontal="center" vertical="center" wrapText="1"/>
    </xf>
    <xf numFmtId="0" fontId="11" fillId="4" borderId="3"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4" borderId="4" xfId="0" applyFont="1" applyFill="1" applyBorder="1" applyAlignment="1">
      <alignment horizontal="center" vertical="center" wrapText="1"/>
    </xf>
    <xf numFmtId="49" fontId="5" fillId="0" borderId="0" xfId="0" applyNumberFormat="1" applyFont="1" applyAlignment="1">
      <alignment horizontal="left" vertical="top" wrapText="1"/>
    </xf>
    <xf numFmtId="49" fontId="12" fillId="0" borderId="0" xfId="0" applyNumberFormat="1" applyFont="1" applyAlignment="1" applyProtection="1">
      <alignment horizontal="center" vertical="top" wrapText="1"/>
      <protection locked="0"/>
    </xf>
    <xf numFmtId="43" fontId="5" fillId="0" borderId="0" xfId="1" applyFont="1" applyFill="1" applyBorder="1" applyAlignment="1">
      <alignment horizontal="left" vertical="top" wrapText="1"/>
    </xf>
    <xf numFmtId="0" fontId="25" fillId="0" borderId="1" xfId="0" applyFont="1" applyBorder="1" applyAlignment="1">
      <alignment horizontal="center" vertical="center" wrapText="1"/>
    </xf>
    <xf numFmtId="0" fontId="8" fillId="0" borderId="1" xfId="0" applyFont="1" applyBorder="1" applyAlignment="1">
      <alignment horizontal="center" vertical="center" wrapText="1"/>
    </xf>
    <xf numFmtId="49" fontId="30" fillId="0" borderId="7" xfId="0" applyNumberFormat="1" applyFont="1" applyBorder="1" applyAlignment="1">
      <alignment horizontal="right" vertical="center" wrapText="1"/>
    </xf>
    <xf numFmtId="164" fontId="12" fillId="0" borderId="0" xfId="1" applyNumberFormat="1" applyFont="1" applyFill="1" applyAlignment="1">
      <alignment horizontal="center"/>
    </xf>
    <xf numFmtId="164" fontId="15" fillId="0" borderId="0" xfId="1" applyNumberFormat="1" applyFont="1" applyAlignment="1">
      <alignment horizontal="center"/>
    </xf>
    <xf numFmtId="164" fontId="33" fillId="0" borderId="6" xfId="1" applyNumberFormat="1" applyFont="1" applyFill="1" applyBorder="1" applyAlignment="1">
      <alignment horizontal="center" wrapText="1"/>
    </xf>
    <xf numFmtId="164" fontId="33" fillId="4" borderId="6" xfId="1" applyNumberFormat="1" applyFont="1" applyFill="1" applyBorder="1" applyAlignment="1">
      <alignment horizontal="center" wrapText="1"/>
    </xf>
    <xf numFmtId="164" fontId="12" fillId="4" borderId="0" xfId="1" applyNumberFormat="1" applyFont="1" applyFill="1" applyAlignment="1">
      <alignment horizontal="center"/>
    </xf>
    <xf numFmtId="164" fontId="15" fillId="4" borderId="0" xfId="1" applyNumberFormat="1" applyFont="1" applyFill="1" applyAlignment="1">
      <alignment horizontal="center"/>
    </xf>
    <xf numFmtId="164" fontId="8" fillId="4" borderId="16" xfId="1" applyNumberFormat="1" applyFont="1" applyFill="1" applyBorder="1" applyAlignment="1">
      <alignment horizontal="center"/>
    </xf>
    <xf numFmtId="164" fontId="8" fillId="4" borderId="0" xfId="1" applyNumberFormat="1" applyFont="1" applyFill="1" applyBorder="1" applyAlignment="1">
      <alignment horizontal="center"/>
    </xf>
    <xf numFmtId="43" fontId="0" fillId="4" borderId="0" xfId="1" applyFont="1" applyFill="1" applyBorder="1" applyAlignment="1">
      <alignment horizontal="center" vertical="top" wrapText="1"/>
    </xf>
    <xf numFmtId="0" fontId="8" fillId="4" borderId="1" xfId="0" applyFont="1" applyFill="1" applyBorder="1" applyAlignment="1">
      <alignment horizontal="center" vertical="center" wrapText="1"/>
    </xf>
    <xf numFmtId="49" fontId="30" fillId="2" borderId="7" xfId="0" applyNumberFormat="1" applyFont="1" applyFill="1" applyBorder="1" applyAlignment="1">
      <alignment horizontal="right" vertical="top" wrapText="1"/>
    </xf>
    <xf numFmtId="49" fontId="8" fillId="4" borderId="3" xfId="0" applyNumberFormat="1" applyFont="1" applyFill="1" applyBorder="1" applyAlignment="1">
      <alignment horizontal="center" vertical="center" wrapText="1" readingOrder="1"/>
    </xf>
    <xf numFmtId="49" fontId="8" fillId="4" borderId="5" xfId="0" applyNumberFormat="1" applyFont="1" applyFill="1" applyBorder="1" applyAlignment="1">
      <alignment horizontal="center" vertical="center" wrapText="1" readingOrder="1"/>
    </xf>
    <xf numFmtId="0" fontId="25" fillId="4" borderId="5" xfId="0" applyFont="1" applyFill="1" applyBorder="1" applyAlignment="1">
      <alignment horizontal="center" vertical="center" wrapText="1" readingOrder="1"/>
    </xf>
    <xf numFmtId="0" fontId="25" fillId="4" borderId="4" xfId="0" applyFont="1" applyFill="1" applyBorder="1" applyAlignment="1">
      <alignment horizontal="center" vertical="center" wrapText="1" readingOrder="1"/>
    </xf>
    <xf numFmtId="49" fontId="8" fillId="4" borderId="4" xfId="0" applyNumberFormat="1" applyFont="1" applyFill="1" applyBorder="1" applyAlignment="1">
      <alignment horizontal="center" vertical="center" wrapText="1" readingOrder="1"/>
    </xf>
    <xf numFmtId="164" fontId="8" fillId="4" borderId="2" xfId="1" applyNumberFormat="1" applyFont="1" applyFill="1" applyBorder="1" applyAlignment="1" applyProtection="1">
      <alignment horizontal="center" vertical="center" wrapText="1"/>
      <protection locked="0"/>
    </xf>
    <xf numFmtId="164" fontId="8" fillId="4" borderId="11" xfId="1" applyNumberFormat="1" applyFont="1" applyFill="1" applyBorder="1" applyAlignment="1" applyProtection="1">
      <alignment horizontal="center" vertical="center" wrapText="1"/>
      <protection locked="0"/>
    </xf>
    <xf numFmtId="164" fontId="8" fillId="4" borderId="10" xfId="1" applyNumberFormat="1" applyFont="1" applyFill="1" applyBorder="1" applyAlignment="1" applyProtection="1">
      <alignment horizontal="center" vertical="center" wrapText="1"/>
      <protection locked="0"/>
    </xf>
    <xf numFmtId="49" fontId="8" fillId="4" borderId="2" xfId="0" applyNumberFormat="1" applyFont="1" applyFill="1" applyBorder="1" applyAlignment="1">
      <alignment horizontal="center" vertical="center" wrapText="1" readingOrder="1"/>
    </xf>
    <xf numFmtId="49" fontId="8" fillId="4" borderId="11" xfId="0" applyNumberFormat="1" applyFont="1" applyFill="1" applyBorder="1" applyAlignment="1">
      <alignment horizontal="center" vertical="center" wrapText="1" readingOrder="1"/>
    </xf>
    <xf numFmtId="49" fontId="8" fillId="4" borderId="10" xfId="0" applyNumberFormat="1" applyFont="1" applyFill="1" applyBorder="1" applyAlignment="1">
      <alignment horizontal="center" vertical="center" wrapText="1" readingOrder="1"/>
    </xf>
    <xf numFmtId="0" fontId="4" fillId="4" borderId="1" xfId="0" applyFont="1" applyFill="1" applyBorder="1" applyAlignment="1">
      <alignment horizontal="center" vertical="center" wrapText="1"/>
    </xf>
    <xf numFmtId="49" fontId="8" fillId="4" borderId="1" xfId="0" applyNumberFormat="1" applyFont="1" applyFill="1" applyBorder="1" applyAlignment="1">
      <alignment horizontal="center" vertical="center" wrapText="1" readingOrder="1"/>
    </xf>
    <xf numFmtId="0" fontId="15" fillId="0" borderId="7" xfId="0" applyFont="1" applyBorder="1" applyAlignment="1">
      <alignment horizontal="center" vertical="center"/>
    </xf>
    <xf numFmtId="0" fontId="16" fillId="0" borderId="0" xfId="0" quotePrefix="1" applyFont="1" applyAlignment="1">
      <alignment horizontal="left" vertical="center"/>
    </xf>
    <xf numFmtId="0" fontId="16" fillId="0" borderId="16" xfId="0" applyFont="1" applyBorder="1" applyAlignment="1">
      <alignment horizontal="left" vertical="center" wrapText="1"/>
    </xf>
    <xf numFmtId="0" fontId="16" fillId="0" borderId="0" xfId="0" applyFont="1" applyAlignment="1">
      <alignment horizontal="left" vertical="center" wrapText="1"/>
    </xf>
    <xf numFmtId="43" fontId="12" fillId="4" borderId="0" xfId="1" applyFont="1" applyFill="1" applyBorder="1" applyAlignment="1">
      <alignment horizontal="center" vertical="center" wrapText="1"/>
    </xf>
    <xf numFmtId="164" fontId="54" fillId="4" borderId="0" xfId="1" applyNumberFormat="1" applyFont="1" applyFill="1" applyAlignment="1">
      <alignment horizontal="center"/>
    </xf>
    <xf numFmtId="43" fontId="54" fillId="4" borderId="0" xfId="1" applyFont="1" applyFill="1" applyAlignment="1">
      <alignment horizontal="center"/>
    </xf>
    <xf numFmtId="0" fontId="33" fillId="4" borderId="6" xfId="1" applyNumberFormat="1" applyFont="1" applyFill="1" applyBorder="1" applyAlignment="1">
      <alignment horizontal="center" wrapText="1"/>
    </xf>
    <xf numFmtId="49" fontId="8" fillId="4" borderId="14" xfId="0" applyNumberFormat="1" applyFont="1" applyFill="1" applyBorder="1" applyAlignment="1">
      <alignment horizontal="center" vertical="center" wrapText="1" readingOrder="1"/>
    </xf>
    <xf numFmtId="49" fontId="8" fillId="4" borderId="12" xfId="0" applyNumberFormat="1" applyFont="1" applyFill="1" applyBorder="1" applyAlignment="1">
      <alignment horizontal="center" vertical="center" wrapText="1" readingOrder="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14" fillId="0" borderId="1" xfId="0" applyFont="1" applyBorder="1" applyAlignment="1">
      <alignment horizontal="center"/>
    </xf>
    <xf numFmtId="0" fontId="11" fillId="0" borderId="3"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54" fillId="0" borderId="0" xfId="1" applyNumberFormat="1" applyFont="1" applyAlignment="1">
      <alignment horizontal="center"/>
    </xf>
    <xf numFmtId="164" fontId="33" fillId="0" borderId="6" xfId="1" applyNumberFormat="1" applyFont="1" applyBorder="1" applyAlignment="1">
      <alignment horizontal="center"/>
    </xf>
    <xf numFmtId="164" fontId="12" fillId="0" borderId="0" xfId="1" applyNumberFormat="1" applyFont="1" applyAlignment="1">
      <alignment horizontal="center"/>
    </xf>
    <xf numFmtId="164" fontId="54" fillId="0" borderId="0" xfId="1" applyNumberFormat="1" applyFont="1" applyAlignment="1">
      <alignment horizontal="center"/>
    </xf>
    <xf numFmtId="49" fontId="0" fillId="0" borderId="0" xfId="0" applyNumberFormat="1" applyAlignment="1">
      <alignment horizontal="left" vertical="top" wrapText="1"/>
    </xf>
    <xf numFmtId="49" fontId="26" fillId="2" borderId="7" xfId="0" applyNumberFormat="1" applyFont="1" applyFill="1" applyBorder="1" applyAlignment="1">
      <alignment horizontal="right" wrapText="1"/>
    </xf>
    <xf numFmtId="0" fontId="8" fillId="0" borderId="16" xfId="0" applyFont="1" applyBorder="1" applyAlignment="1">
      <alignment horizontal="center" vertical="center" wrapText="1"/>
    </xf>
    <xf numFmtId="0" fontId="8" fillId="0" borderId="0" xfId="0" applyFont="1" applyAlignment="1">
      <alignment horizontal="center" vertical="center" wrapText="1"/>
    </xf>
    <xf numFmtId="49" fontId="8" fillId="0" borderId="2" xfId="0" applyNumberFormat="1" applyFont="1" applyBorder="1" applyAlignment="1">
      <alignment horizontal="center" wrapText="1"/>
    </xf>
    <xf numFmtId="49" fontId="8" fillId="0" borderId="11" xfId="0" applyNumberFormat="1" applyFont="1" applyBorder="1" applyAlignment="1">
      <alignment horizontal="center" wrapText="1"/>
    </xf>
    <xf numFmtId="49" fontId="8" fillId="0" borderId="10" xfId="0" applyNumberFormat="1" applyFont="1" applyBorder="1" applyAlignment="1">
      <alignment horizontal="center" wrapText="1"/>
    </xf>
    <xf numFmtId="49" fontId="11" fillId="0" borderId="2" xfId="0" applyNumberFormat="1" applyFont="1" applyBorder="1" applyAlignment="1">
      <alignment horizontal="center" vertical="center" wrapText="1"/>
    </xf>
    <xf numFmtId="49" fontId="11" fillId="0" borderId="10" xfId="0" applyNumberFormat="1" applyFont="1" applyBorder="1" applyAlignment="1">
      <alignment horizontal="center" vertical="center" wrapText="1"/>
    </xf>
    <xf numFmtId="49" fontId="8" fillId="0" borderId="1" xfId="0" applyNumberFormat="1" applyFont="1" applyBorder="1" applyAlignment="1">
      <alignment horizontal="center" vertical="center"/>
    </xf>
    <xf numFmtId="49" fontId="8" fillId="0" borderId="1" xfId="0" applyNumberFormat="1" applyFont="1" applyBorder="1" applyAlignment="1">
      <alignment horizontal="center"/>
    </xf>
    <xf numFmtId="49" fontId="8" fillId="4" borderId="2" xfId="0" applyNumberFormat="1" applyFont="1" applyFill="1" applyBorder="1" applyAlignment="1">
      <alignment horizontal="center" wrapText="1"/>
    </xf>
    <xf numFmtId="49" fontId="8" fillId="4" borderId="11" xfId="0" applyNumberFormat="1" applyFont="1" applyFill="1" applyBorder="1" applyAlignment="1">
      <alignment horizontal="center"/>
    </xf>
    <xf numFmtId="49" fontId="8" fillId="0" borderId="1" xfId="0" applyNumberFormat="1" applyFont="1" applyBorder="1" applyAlignment="1">
      <alignment horizontal="center" wrapText="1"/>
    </xf>
    <xf numFmtId="49" fontId="8" fillId="0" borderId="14" xfId="0" applyNumberFormat="1" applyFont="1" applyBorder="1" applyAlignment="1">
      <alignment horizontal="center" vertical="center" wrapText="1"/>
    </xf>
    <xf numFmtId="49" fontId="8" fillId="0" borderId="12" xfId="0" applyNumberFormat="1" applyFont="1" applyBorder="1" applyAlignment="1">
      <alignment horizontal="center" vertical="center" wrapText="1"/>
    </xf>
    <xf numFmtId="49" fontId="8" fillId="0" borderId="8" xfId="0" applyNumberFormat="1" applyFont="1" applyBorder="1" applyAlignment="1">
      <alignment horizontal="center" vertical="center" wrapText="1"/>
    </xf>
    <xf numFmtId="49" fontId="8" fillId="0" borderId="9" xfId="0" applyNumberFormat="1" applyFont="1" applyBorder="1" applyAlignment="1">
      <alignment horizontal="center" vertical="center" wrapText="1"/>
    </xf>
    <xf numFmtId="49" fontId="8" fillId="0" borderId="2" xfId="0" applyNumberFormat="1" applyFont="1" applyBorder="1" applyAlignment="1">
      <alignment horizontal="center"/>
    </xf>
    <xf numFmtId="49" fontId="8" fillId="0" borderId="11" xfId="0" applyNumberFormat="1" applyFont="1" applyBorder="1" applyAlignment="1">
      <alignment horizontal="center"/>
    </xf>
    <xf numFmtId="49" fontId="8" fillId="0" borderId="10" xfId="0" applyNumberFormat="1" applyFont="1" applyBorder="1" applyAlignment="1">
      <alignment horizontal="center"/>
    </xf>
    <xf numFmtId="164" fontId="4" fillId="0" borderId="16" xfId="1" applyNumberFormat="1" applyFont="1" applyBorder="1" applyAlignment="1">
      <alignment horizontal="center"/>
    </xf>
    <xf numFmtId="164" fontId="4" fillId="0" borderId="0" xfId="1" applyNumberFormat="1" applyFont="1" applyBorder="1" applyAlignment="1">
      <alignment horizontal="center"/>
    </xf>
    <xf numFmtId="164" fontId="25" fillId="0" borderId="1" xfId="1" applyNumberFormat="1" applyFont="1" applyBorder="1" applyAlignment="1">
      <alignment horizontal="center" vertical="center" wrapText="1"/>
    </xf>
    <xf numFmtId="0" fontId="40" fillId="0" borderId="2" xfId="4" applyFont="1" applyBorder="1" applyAlignment="1">
      <alignment horizontal="center" vertical="center" wrapText="1"/>
    </xf>
    <xf numFmtId="0" fontId="40" fillId="0" borderId="11" xfId="4" applyFont="1" applyBorder="1" applyAlignment="1">
      <alignment horizontal="center" vertical="center" wrapText="1"/>
    </xf>
    <xf numFmtId="0" fontId="40" fillId="0" borderId="10" xfId="4" applyFont="1" applyBorder="1" applyAlignment="1">
      <alignment horizontal="center" vertical="center" wrapText="1"/>
    </xf>
    <xf numFmtId="0" fontId="40" fillId="0" borderId="1" xfId="4" applyFont="1" applyBorder="1" applyAlignment="1">
      <alignment horizontal="center" vertical="center" wrapText="1"/>
    </xf>
    <xf numFmtId="0" fontId="40" fillId="0" borderId="3" xfId="4" applyFont="1" applyBorder="1" applyAlignment="1">
      <alignment horizontal="center" vertical="center" wrapText="1"/>
    </xf>
    <xf numFmtId="0" fontId="40" fillId="0" borderId="5" xfId="4" applyFont="1" applyBorder="1" applyAlignment="1">
      <alignment horizontal="center" vertical="center" wrapText="1"/>
    </xf>
    <xf numFmtId="0" fontId="40" fillId="0" borderId="4" xfId="4" applyFont="1" applyBorder="1" applyAlignment="1">
      <alignment horizontal="center" vertical="center" wrapText="1"/>
    </xf>
    <xf numFmtId="0" fontId="40" fillId="0" borderId="14" xfId="4" applyFont="1" applyBorder="1" applyAlignment="1">
      <alignment horizontal="center" vertical="center" wrapText="1"/>
    </xf>
    <xf numFmtId="0" fontId="40" fillId="0" borderId="6" xfId="4" applyFont="1" applyBorder="1" applyAlignment="1">
      <alignment horizontal="center" vertical="center" wrapText="1"/>
    </xf>
    <xf numFmtId="0" fontId="40" fillId="0" borderId="12" xfId="4" applyFont="1" applyBorder="1" applyAlignment="1">
      <alignment horizontal="center" vertical="center" wrapText="1"/>
    </xf>
    <xf numFmtId="49" fontId="39" fillId="0" borderId="0" xfId="4" applyNumberFormat="1" applyFont="1" applyAlignment="1">
      <alignment horizontal="left" vertical="top" wrapText="1"/>
    </xf>
    <xf numFmtId="0" fontId="27" fillId="0" borderId="0" xfId="4" applyFont="1" applyAlignment="1" applyProtection="1">
      <alignment horizontal="center" vertical="top" wrapText="1"/>
      <protection locked="0"/>
    </xf>
    <xf numFmtId="0" fontId="28" fillId="0" borderId="0" xfId="4" applyFont="1" applyAlignment="1" applyProtection="1">
      <alignment horizontal="left" vertical="top" wrapText="1"/>
      <protection locked="0"/>
    </xf>
    <xf numFmtId="0" fontId="31" fillId="0" borderId="7" xfId="4" applyFont="1" applyBorder="1" applyAlignment="1" applyProtection="1">
      <alignment horizontal="right" wrapText="1"/>
      <protection locked="0"/>
    </xf>
    <xf numFmtId="164" fontId="33" fillId="0" borderId="6" xfId="6" applyNumberFormat="1" applyFont="1" applyBorder="1" applyAlignment="1">
      <alignment horizontal="center"/>
    </xf>
    <xf numFmtId="164" fontId="13" fillId="0" borderId="6" xfId="6" applyNumberFormat="1" applyFont="1" applyFill="1" applyBorder="1" applyAlignment="1">
      <alignment horizontal="center" wrapText="1"/>
    </xf>
    <xf numFmtId="164" fontId="40" fillId="0" borderId="1" xfId="1" applyNumberFormat="1" applyFont="1" applyBorder="1" applyAlignment="1">
      <alignment horizontal="center" vertical="center"/>
    </xf>
    <xf numFmtId="164" fontId="12" fillId="0" borderId="0" xfId="6" applyNumberFormat="1" applyFont="1" applyFill="1" applyAlignment="1">
      <alignment horizontal="center"/>
    </xf>
    <xf numFmtId="164" fontId="33" fillId="0" borderId="0" xfId="6" applyNumberFormat="1" applyFont="1" applyAlignment="1">
      <alignment horizontal="center"/>
    </xf>
    <xf numFmtId="164" fontId="54" fillId="0" borderId="0" xfId="6" applyNumberFormat="1" applyFont="1" applyAlignment="1">
      <alignment horizontal="center" vertical="center"/>
    </xf>
    <xf numFmtId="164" fontId="52" fillId="0" borderId="8" xfId="1" applyNumberFormat="1" applyFont="1" applyBorder="1" applyAlignment="1">
      <alignment horizontal="center"/>
    </xf>
    <xf numFmtId="164" fontId="52" fillId="0" borderId="7" xfId="1" applyNumberFormat="1" applyFont="1" applyBorder="1" applyAlignment="1">
      <alignment horizontal="center"/>
    </xf>
    <xf numFmtId="43" fontId="12" fillId="0" borderId="0" xfId="1" applyNumberFormat="1" applyFont="1" applyAlignment="1">
      <alignment horizontal="center"/>
    </xf>
    <xf numFmtId="0" fontId="12" fillId="0" borderId="0" xfId="1" applyNumberFormat="1" applyFont="1" applyAlignment="1">
      <alignment horizontal="center"/>
    </xf>
    <xf numFmtId="164" fontId="33" fillId="0" borderId="0" xfId="1" applyNumberFormat="1" applyFont="1" applyAlignment="1">
      <alignment horizontal="center"/>
    </xf>
    <xf numFmtId="164" fontId="16" fillId="0" borderId="0" xfId="1" applyNumberFormat="1" applyFont="1" applyAlignment="1">
      <alignment horizontal="left" vertical="center"/>
    </xf>
    <xf numFmtId="0" fontId="13" fillId="0" borderId="0" xfId="0" applyFont="1" applyAlignment="1" applyProtection="1">
      <alignment horizontal="left" vertical="top" wrapText="1"/>
      <protection locked="0"/>
    </xf>
    <xf numFmtId="0" fontId="11" fillId="4" borderId="1" xfId="0" applyFont="1" applyFill="1" applyBorder="1" applyAlignment="1">
      <alignment horizontal="center" vertical="center" wrapText="1"/>
    </xf>
    <xf numFmtId="0" fontId="12" fillId="0" borderId="0" xfId="0" applyFont="1" applyAlignment="1" applyProtection="1">
      <alignment horizontal="center" vertical="top" wrapText="1"/>
      <protection locked="0"/>
    </xf>
    <xf numFmtId="0" fontId="11" fillId="0" borderId="1" xfId="0" applyFont="1" applyBorder="1" applyAlignment="1">
      <alignment horizontal="center" vertical="center" wrapText="1"/>
    </xf>
    <xf numFmtId="0" fontId="30" fillId="0" borderId="0" xfId="0" applyFont="1" applyAlignment="1" applyProtection="1">
      <alignment horizontal="right" wrapText="1"/>
      <protection locked="0"/>
    </xf>
    <xf numFmtId="0" fontId="11" fillId="4" borderId="14"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12" xfId="0" applyFont="1" applyFill="1" applyBorder="1" applyAlignment="1">
      <alignment horizontal="center" vertical="center" wrapText="1"/>
    </xf>
    <xf numFmtId="164" fontId="4" fillId="0" borderId="8" xfId="1" applyNumberFormat="1" applyFont="1" applyBorder="1" applyAlignment="1">
      <alignment horizontal="center"/>
    </xf>
    <xf numFmtId="164" fontId="4" fillId="0" borderId="7" xfId="1" applyNumberFormat="1" applyFont="1" applyBorder="1" applyAlignment="1">
      <alignment horizontal="center"/>
    </xf>
    <xf numFmtId="164" fontId="15" fillId="0" borderId="0" xfId="1" applyNumberFormat="1" applyFont="1" applyAlignment="1">
      <alignment horizontal="left" vertical="center"/>
    </xf>
    <xf numFmtId="0" fontId="11"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0" xfId="0" applyFont="1" applyBorder="1" applyAlignment="1">
      <alignment horizontal="center" vertical="center" wrapText="1"/>
    </xf>
    <xf numFmtId="0" fontId="4" fillId="0" borderId="0" xfId="0" applyFont="1" applyAlignment="1">
      <alignment horizontal="center" vertical="center"/>
    </xf>
    <xf numFmtId="0" fontId="30" fillId="0" borderId="0" xfId="0" applyFont="1" applyAlignment="1" applyProtection="1">
      <alignment horizontal="center" vertical="center"/>
      <protection locked="0"/>
    </xf>
    <xf numFmtId="0" fontId="26" fillId="0" borderId="7" xfId="0" applyFont="1" applyBorder="1" applyAlignment="1">
      <alignment horizontal="right"/>
    </xf>
    <xf numFmtId="0" fontId="8" fillId="0" borderId="1" xfId="0" applyFont="1" applyBorder="1" applyAlignment="1">
      <alignment horizontal="center"/>
    </xf>
    <xf numFmtId="0" fontId="8" fillId="0" borderId="2" xfId="0" applyFont="1" applyBorder="1" applyAlignment="1">
      <alignment horizontal="center"/>
    </xf>
    <xf numFmtId="0" fontId="8" fillId="0" borderId="11" xfId="0" applyFont="1" applyBorder="1" applyAlignment="1">
      <alignment horizontal="center"/>
    </xf>
    <xf numFmtId="0" fontId="8" fillId="0" borderId="10" xfId="0" applyFont="1" applyBorder="1" applyAlignment="1">
      <alignment horizontal="center"/>
    </xf>
    <xf numFmtId="0" fontId="4" fillId="0" borderId="0" xfId="0" applyFont="1" applyAlignment="1">
      <alignment horizontal="center" wrapText="1"/>
    </xf>
    <xf numFmtId="0" fontId="26" fillId="0" borderId="0" xfId="0" applyFont="1" applyAlignment="1">
      <alignment horizontal="right"/>
    </xf>
  </cellXfs>
  <cellStyles count="11">
    <cellStyle name="Comma" xfId="1" builtinId="3"/>
    <cellStyle name="Comma 2" xfId="6"/>
    <cellStyle name="Comma 2 2" xfId="10"/>
    <cellStyle name="Comma 3" xfId="9"/>
    <cellStyle name="Normal" xfId="0" builtinId="0"/>
    <cellStyle name="Normal 2" xfId="4"/>
    <cellStyle name="Normal 2 2" xfId="2"/>
    <cellStyle name="Normal 3" xfId="5"/>
    <cellStyle name="Normal 3 2" xfId="7"/>
    <cellStyle name="Normal 4" xfId="8"/>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xdr:row>
      <xdr:rowOff>0</xdr:rowOff>
    </xdr:from>
    <xdr:to>
      <xdr:col>4</xdr:col>
      <xdr:colOff>85725</xdr:colOff>
      <xdr:row>1</xdr:row>
      <xdr:rowOff>38100</xdr:rowOff>
    </xdr:to>
    <xdr:sp macro="" textlink="">
      <xdr:nvSpPr>
        <xdr:cNvPr id="106301" name="Text Box 1">
          <a:extLst>
            <a:ext uri="{FF2B5EF4-FFF2-40B4-BE49-F238E27FC236}">
              <a16:creationId xmlns="" xmlns:a16="http://schemas.microsoft.com/office/drawing/2014/main" id="{00000000-0008-0000-0100-00003D9F0100}"/>
            </a:ext>
          </a:extLst>
        </xdr:cNvPr>
        <xdr:cNvSpPr txBox="1">
          <a:spLocks noChangeArrowheads="1"/>
        </xdr:cNvSpPr>
      </xdr:nvSpPr>
      <xdr:spPr bwMode="auto">
        <a:xfrm>
          <a:off x="3190875" y="828675"/>
          <a:ext cx="85725" cy="38100"/>
        </a:xfrm>
        <a:prstGeom prst="rect">
          <a:avLst/>
        </a:prstGeom>
        <a:noFill/>
        <a:ln w="9525">
          <a:noFill/>
          <a:miter lim="800000"/>
          <a:headEnd/>
          <a:tailEnd/>
        </a:ln>
      </xdr:spPr>
    </xdr:sp>
    <xdr:clientData/>
  </xdr:twoCellAnchor>
  <xdr:twoCellAnchor editAs="oneCell">
    <xdr:from>
      <xdr:col>4</xdr:col>
      <xdr:colOff>0</xdr:colOff>
      <xdr:row>1</xdr:row>
      <xdr:rowOff>0</xdr:rowOff>
    </xdr:from>
    <xdr:to>
      <xdr:col>4</xdr:col>
      <xdr:colOff>85725</xdr:colOff>
      <xdr:row>1</xdr:row>
      <xdr:rowOff>38100</xdr:rowOff>
    </xdr:to>
    <xdr:sp macro="" textlink="">
      <xdr:nvSpPr>
        <xdr:cNvPr id="106302" name="Text Box 1">
          <a:extLst>
            <a:ext uri="{FF2B5EF4-FFF2-40B4-BE49-F238E27FC236}">
              <a16:creationId xmlns="" xmlns:a16="http://schemas.microsoft.com/office/drawing/2014/main" id="{00000000-0008-0000-0100-00003E9F0100}"/>
            </a:ext>
          </a:extLst>
        </xdr:cNvPr>
        <xdr:cNvSpPr txBox="1">
          <a:spLocks noChangeArrowheads="1"/>
        </xdr:cNvSpPr>
      </xdr:nvSpPr>
      <xdr:spPr bwMode="auto">
        <a:xfrm>
          <a:off x="3190875" y="828675"/>
          <a:ext cx="85725" cy="38100"/>
        </a:xfrm>
        <a:prstGeom prst="rect">
          <a:avLst/>
        </a:prstGeom>
        <a:noFill/>
        <a:ln w="9525">
          <a:noFill/>
          <a:miter lim="800000"/>
          <a:headEnd/>
          <a:tailEnd/>
        </a:ln>
      </xdr:spPr>
    </xdr:sp>
    <xdr:clientData/>
  </xdr:twoCellAnchor>
  <xdr:twoCellAnchor editAs="oneCell">
    <xdr:from>
      <xdr:col>4</xdr:col>
      <xdr:colOff>0</xdr:colOff>
      <xdr:row>1</xdr:row>
      <xdr:rowOff>0</xdr:rowOff>
    </xdr:from>
    <xdr:to>
      <xdr:col>4</xdr:col>
      <xdr:colOff>85725</xdr:colOff>
      <xdr:row>1</xdr:row>
      <xdr:rowOff>38100</xdr:rowOff>
    </xdr:to>
    <xdr:sp macro="" textlink="">
      <xdr:nvSpPr>
        <xdr:cNvPr id="106303" name="Text Box 1">
          <a:extLst>
            <a:ext uri="{FF2B5EF4-FFF2-40B4-BE49-F238E27FC236}">
              <a16:creationId xmlns="" xmlns:a16="http://schemas.microsoft.com/office/drawing/2014/main" id="{00000000-0008-0000-0100-00003F9F0100}"/>
            </a:ext>
          </a:extLst>
        </xdr:cNvPr>
        <xdr:cNvSpPr txBox="1">
          <a:spLocks noChangeArrowheads="1"/>
        </xdr:cNvSpPr>
      </xdr:nvSpPr>
      <xdr:spPr bwMode="auto">
        <a:xfrm>
          <a:off x="3190875" y="828675"/>
          <a:ext cx="85725" cy="38100"/>
        </a:xfrm>
        <a:prstGeom prst="rect">
          <a:avLst/>
        </a:prstGeom>
        <a:noFill/>
        <a:ln w="9525">
          <a:noFill/>
          <a:miter lim="800000"/>
          <a:headEnd/>
          <a:tailEnd/>
        </a:ln>
      </xdr:spPr>
    </xdr:sp>
    <xdr:clientData/>
  </xdr:twoCellAnchor>
  <xdr:twoCellAnchor editAs="oneCell">
    <xdr:from>
      <xdr:col>4</xdr:col>
      <xdr:colOff>0</xdr:colOff>
      <xdr:row>1</xdr:row>
      <xdr:rowOff>0</xdr:rowOff>
    </xdr:from>
    <xdr:to>
      <xdr:col>4</xdr:col>
      <xdr:colOff>85725</xdr:colOff>
      <xdr:row>1</xdr:row>
      <xdr:rowOff>38100</xdr:rowOff>
    </xdr:to>
    <xdr:sp macro="" textlink="">
      <xdr:nvSpPr>
        <xdr:cNvPr id="106304" name="Text Box 1">
          <a:extLst>
            <a:ext uri="{FF2B5EF4-FFF2-40B4-BE49-F238E27FC236}">
              <a16:creationId xmlns="" xmlns:a16="http://schemas.microsoft.com/office/drawing/2014/main" id="{00000000-0008-0000-0100-0000409F0100}"/>
            </a:ext>
          </a:extLst>
        </xdr:cNvPr>
        <xdr:cNvSpPr txBox="1">
          <a:spLocks noChangeArrowheads="1"/>
        </xdr:cNvSpPr>
      </xdr:nvSpPr>
      <xdr:spPr bwMode="auto">
        <a:xfrm>
          <a:off x="3190875" y="828675"/>
          <a:ext cx="85725" cy="38100"/>
        </a:xfrm>
        <a:prstGeom prst="rect">
          <a:avLst/>
        </a:prstGeom>
        <a:noFill/>
        <a:ln w="9525">
          <a:noFill/>
          <a:miter lim="800000"/>
          <a:headEnd/>
          <a:tailEnd/>
        </a:ln>
      </xdr:spPr>
    </xdr:sp>
    <xdr:clientData/>
  </xdr:twoCellAnchor>
  <xdr:twoCellAnchor editAs="oneCell">
    <xdr:from>
      <xdr:col>4</xdr:col>
      <xdr:colOff>0</xdr:colOff>
      <xdr:row>1</xdr:row>
      <xdr:rowOff>0</xdr:rowOff>
    </xdr:from>
    <xdr:to>
      <xdr:col>4</xdr:col>
      <xdr:colOff>85725</xdr:colOff>
      <xdr:row>1</xdr:row>
      <xdr:rowOff>38100</xdr:rowOff>
    </xdr:to>
    <xdr:sp macro="" textlink="">
      <xdr:nvSpPr>
        <xdr:cNvPr id="106305" name="Text Box 1">
          <a:extLst>
            <a:ext uri="{FF2B5EF4-FFF2-40B4-BE49-F238E27FC236}">
              <a16:creationId xmlns="" xmlns:a16="http://schemas.microsoft.com/office/drawing/2014/main" id="{00000000-0008-0000-0100-0000419F0100}"/>
            </a:ext>
          </a:extLst>
        </xdr:cNvPr>
        <xdr:cNvSpPr txBox="1">
          <a:spLocks noChangeArrowheads="1"/>
        </xdr:cNvSpPr>
      </xdr:nvSpPr>
      <xdr:spPr bwMode="auto">
        <a:xfrm>
          <a:off x="3190875" y="828675"/>
          <a:ext cx="85725" cy="38100"/>
        </a:xfrm>
        <a:prstGeom prst="rect">
          <a:avLst/>
        </a:prstGeom>
        <a:noFill/>
        <a:ln w="9525">
          <a:noFill/>
          <a:miter lim="800000"/>
          <a:headEnd/>
          <a:tailEnd/>
        </a:ln>
      </xdr:spPr>
    </xdr:sp>
    <xdr:clientData/>
  </xdr:twoCellAnchor>
  <xdr:twoCellAnchor editAs="oneCell">
    <xdr:from>
      <xdr:col>4</xdr:col>
      <xdr:colOff>0</xdr:colOff>
      <xdr:row>1</xdr:row>
      <xdr:rowOff>0</xdr:rowOff>
    </xdr:from>
    <xdr:to>
      <xdr:col>4</xdr:col>
      <xdr:colOff>85725</xdr:colOff>
      <xdr:row>1</xdr:row>
      <xdr:rowOff>38100</xdr:rowOff>
    </xdr:to>
    <xdr:sp macro="" textlink="">
      <xdr:nvSpPr>
        <xdr:cNvPr id="106306" name="Text Box 1">
          <a:extLst>
            <a:ext uri="{FF2B5EF4-FFF2-40B4-BE49-F238E27FC236}">
              <a16:creationId xmlns="" xmlns:a16="http://schemas.microsoft.com/office/drawing/2014/main" id="{00000000-0008-0000-0100-0000429F0100}"/>
            </a:ext>
          </a:extLst>
        </xdr:cNvPr>
        <xdr:cNvSpPr txBox="1">
          <a:spLocks noChangeArrowheads="1"/>
        </xdr:cNvSpPr>
      </xdr:nvSpPr>
      <xdr:spPr bwMode="auto">
        <a:xfrm>
          <a:off x="3190875" y="828675"/>
          <a:ext cx="85725" cy="38100"/>
        </a:xfrm>
        <a:prstGeom prst="rect">
          <a:avLst/>
        </a:prstGeom>
        <a:noFill/>
        <a:ln w="9525">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91050" name="Line 1">
          <a:extLst>
            <a:ext uri="{FF2B5EF4-FFF2-40B4-BE49-F238E27FC236}">
              <a16:creationId xmlns="" xmlns:a16="http://schemas.microsoft.com/office/drawing/2014/main" id="{00000000-0008-0000-0200-0000AA630100}"/>
            </a:ext>
          </a:extLst>
        </xdr:cNvPr>
        <xdr:cNvSpPr>
          <a:spLocks noChangeShapeType="1"/>
        </xdr:cNvSpPr>
      </xdr:nvSpPr>
      <xdr:spPr bwMode="auto">
        <a:xfrm>
          <a:off x="7419975" y="0"/>
          <a:ext cx="0" cy="0"/>
        </a:xfrm>
        <a:prstGeom prst="line">
          <a:avLst/>
        </a:prstGeom>
        <a:noFill/>
        <a:ln w="9525">
          <a:solidFill>
            <a:srgbClr val="000000"/>
          </a:solidFill>
          <a:round/>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91051" name="Line 2">
          <a:extLst>
            <a:ext uri="{FF2B5EF4-FFF2-40B4-BE49-F238E27FC236}">
              <a16:creationId xmlns="" xmlns:a16="http://schemas.microsoft.com/office/drawing/2014/main" id="{00000000-0008-0000-0200-0000AB630100}"/>
            </a:ext>
          </a:extLst>
        </xdr:cNvPr>
        <xdr:cNvSpPr>
          <a:spLocks noChangeShapeType="1"/>
        </xdr:cNvSpPr>
      </xdr:nvSpPr>
      <xdr:spPr bwMode="auto">
        <a:xfrm>
          <a:off x="7419975"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85725</xdr:colOff>
      <xdr:row>1</xdr:row>
      <xdr:rowOff>35052</xdr:rowOff>
    </xdr:to>
    <xdr:sp macro="" textlink="">
      <xdr:nvSpPr>
        <xdr:cNvPr id="99055" name="Text Box 1">
          <a:extLst>
            <a:ext uri="{FF2B5EF4-FFF2-40B4-BE49-F238E27FC236}">
              <a16:creationId xmlns="" xmlns:a16="http://schemas.microsoft.com/office/drawing/2014/main" id="{00000000-0008-0000-0300-0000EF820100}"/>
            </a:ext>
          </a:extLst>
        </xdr:cNvPr>
        <xdr:cNvSpPr txBox="1">
          <a:spLocks noChangeArrowheads="1"/>
        </xdr:cNvSpPr>
      </xdr:nvSpPr>
      <xdr:spPr bwMode="auto">
        <a:xfrm>
          <a:off x="2647950" y="828675"/>
          <a:ext cx="85725" cy="38100"/>
        </a:xfrm>
        <a:prstGeom prst="rect">
          <a:avLst/>
        </a:prstGeom>
        <a:noFill/>
        <a:ln w="9525">
          <a:noFill/>
          <a:miter lim="800000"/>
          <a:headEnd/>
          <a:tailEnd/>
        </a:ln>
      </xdr:spPr>
    </xdr:sp>
    <xdr:clientData/>
  </xdr:twoCellAnchor>
  <xdr:twoCellAnchor editAs="oneCell">
    <xdr:from>
      <xdr:col>3</xdr:col>
      <xdr:colOff>0</xdr:colOff>
      <xdr:row>1</xdr:row>
      <xdr:rowOff>0</xdr:rowOff>
    </xdr:from>
    <xdr:to>
      <xdr:col>3</xdr:col>
      <xdr:colOff>85725</xdr:colOff>
      <xdr:row>1</xdr:row>
      <xdr:rowOff>35052</xdr:rowOff>
    </xdr:to>
    <xdr:sp macro="" textlink="">
      <xdr:nvSpPr>
        <xdr:cNvPr id="99056" name="Text Box 1">
          <a:extLst>
            <a:ext uri="{FF2B5EF4-FFF2-40B4-BE49-F238E27FC236}">
              <a16:creationId xmlns="" xmlns:a16="http://schemas.microsoft.com/office/drawing/2014/main" id="{00000000-0008-0000-0300-0000F0820100}"/>
            </a:ext>
          </a:extLst>
        </xdr:cNvPr>
        <xdr:cNvSpPr txBox="1">
          <a:spLocks noChangeArrowheads="1"/>
        </xdr:cNvSpPr>
      </xdr:nvSpPr>
      <xdr:spPr bwMode="auto">
        <a:xfrm>
          <a:off x="2647950" y="828675"/>
          <a:ext cx="85725" cy="38100"/>
        </a:xfrm>
        <a:prstGeom prst="rect">
          <a:avLst/>
        </a:prstGeom>
        <a:noFill/>
        <a:ln w="9525">
          <a:noFill/>
          <a:miter lim="800000"/>
          <a:headEnd/>
          <a:tailEnd/>
        </a:ln>
      </xdr:spPr>
    </xdr:sp>
    <xdr:clientData/>
  </xdr:twoCellAnchor>
  <xdr:twoCellAnchor editAs="oneCell">
    <xdr:from>
      <xdr:col>3</xdr:col>
      <xdr:colOff>0</xdr:colOff>
      <xdr:row>1</xdr:row>
      <xdr:rowOff>0</xdr:rowOff>
    </xdr:from>
    <xdr:to>
      <xdr:col>3</xdr:col>
      <xdr:colOff>85725</xdr:colOff>
      <xdr:row>1</xdr:row>
      <xdr:rowOff>35052</xdr:rowOff>
    </xdr:to>
    <xdr:sp macro="" textlink="">
      <xdr:nvSpPr>
        <xdr:cNvPr id="99057" name="Text Box 1">
          <a:extLst>
            <a:ext uri="{FF2B5EF4-FFF2-40B4-BE49-F238E27FC236}">
              <a16:creationId xmlns="" xmlns:a16="http://schemas.microsoft.com/office/drawing/2014/main" id="{00000000-0008-0000-0300-0000F1820100}"/>
            </a:ext>
          </a:extLst>
        </xdr:cNvPr>
        <xdr:cNvSpPr txBox="1">
          <a:spLocks noChangeArrowheads="1"/>
        </xdr:cNvSpPr>
      </xdr:nvSpPr>
      <xdr:spPr bwMode="auto">
        <a:xfrm>
          <a:off x="2647950" y="828675"/>
          <a:ext cx="85725" cy="38100"/>
        </a:xfrm>
        <a:prstGeom prst="rect">
          <a:avLst/>
        </a:prstGeom>
        <a:noFill/>
        <a:ln w="9525">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16793" name="Line 1">
          <a:extLst>
            <a:ext uri="{FF2B5EF4-FFF2-40B4-BE49-F238E27FC236}">
              <a16:creationId xmlns="" xmlns:a16="http://schemas.microsoft.com/office/drawing/2014/main" id="{00000000-0008-0000-0500-000039C80100}"/>
            </a:ext>
          </a:extLst>
        </xdr:cNvPr>
        <xdr:cNvSpPr>
          <a:spLocks noChangeShapeType="1"/>
        </xdr:cNvSpPr>
      </xdr:nvSpPr>
      <xdr:spPr bwMode="auto">
        <a:xfrm>
          <a:off x="8191500" y="0"/>
          <a:ext cx="0" cy="0"/>
        </a:xfrm>
        <a:prstGeom prst="line">
          <a:avLst/>
        </a:prstGeom>
        <a:noFill/>
        <a:ln w="9525">
          <a:solidFill>
            <a:srgbClr val="000000"/>
          </a:solidFill>
          <a:round/>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16794" name="Line 2">
          <a:extLst>
            <a:ext uri="{FF2B5EF4-FFF2-40B4-BE49-F238E27FC236}">
              <a16:creationId xmlns="" xmlns:a16="http://schemas.microsoft.com/office/drawing/2014/main" id="{00000000-0008-0000-0500-00003AC80100}"/>
            </a:ext>
          </a:extLst>
        </xdr:cNvPr>
        <xdr:cNvSpPr>
          <a:spLocks noChangeShapeType="1"/>
        </xdr:cNvSpPr>
      </xdr:nvSpPr>
      <xdr:spPr bwMode="auto">
        <a:xfrm>
          <a:off x="8191500" y="0"/>
          <a:ext cx="0" cy="0"/>
        </a:xfrm>
        <a:prstGeom prst="line">
          <a:avLst/>
        </a:prstGeom>
        <a:noFill/>
        <a:ln w="9525">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85725</xdr:colOff>
      <xdr:row>1</xdr:row>
      <xdr:rowOff>38100</xdr:rowOff>
    </xdr:to>
    <xdr:sp macro="" textlink="">
      <xdr:nvSpPr>
        <xdr:cNvPr id="100052" name="Text Box 1">
          <a:extLst>
            <a:ext uri="{FF2B5EF4-FFF2-40B4-BE49-F238E27FC236}">
              <a16:creationId xmlns="" xmlns:a16="http://schemas.microsoft.com/office/drawing/2014/main" id="{00000000-0008-0000-0600-0000D4860100}"/>
            </a:ext>
          </a:extLst>
        </xdr:cNvPr>
        <xdr:cNvSpPr txBox="1">
          <a:spLocks noChangeArrowheads="1"/>
        </xdr:cNvSpPr>
      </xdr:nvSpPr>
      <xdr:spPr bwMode="auto">
        <a:xfrm>
          <a:off x="3057525" y="828675"/>
          <a:ext cx="85725" cy="38100"/>
        </a:xfrm>
        <a:prstGeom prst="rect">
          <a:avLst/>
        </a:prstGeom>
        <a:noFill/>
        <a:ln w="9525">
          <a:noFill/>
          <a:miter lim="800000"/>
          <a:headEnd/>
          <a:tailEnd/>
        </a:ln>
      </xdr:spPr>
    </xdr:sp>
    <xdr:clientData/>
  </xdr:twoCellAnchor>
  <xdr:twoCellAnchor editAs="oneCell">
    <xdr:from>
      <xdr:col>3</xdr:col>
      <xdr:colOff>0</xdr:colOff>
      <xdr:row>1</xdr:row>
      <xdr:rowOff>0</xdr:rowOff>
    </xdr:from>
    <xdr:to>
      <xdr:col>3</xdr:col>
      <xdr:colOff>85725</xdr:colOff>
      <xdr:row>1</xdr:row>
      <xdr:rowOff>38100</xdr:rowOff>
    </xdr:to>
    <xdr:sp macro="" textlink="">
      <xdr:nvSpPr>
        <xdr:cNvPr id="100053" name="Text Box 1">
          <a:extLst>
            <a:ext uri="{FF2B5EF4-FFF2-40B4-BE49-F238E27FC236}">
              <a16:creationId xmlns="" xmlns:a16="http://schemas.microsoft.com/office/drawing/2014/main" id="{00000000-0008-0000-0600-0000D5860100}"/>
            </a:ext>
          </a:extLst>
        </xdr:cNvPr>
        <xdr:cNvSpPr txBox="1">
          <a:spLocks noChangeArrowheads="1"/>
        </xdr:cNvSpPr>
      </xdr:nvSpPr>
      <xdr:spPr bwMode="auto">
        <a:xfrm>
          <a:off x="3057525" y="828675"/>
          <a:ext cx="85725" cy="38100"/>
        </a:xfrm>
        <a:prstGeom prst="rect">
          <a:avLst/>
        </a:prstGeom>
        <a:noFill/>
        <a:ln w="9525">
          <a:noFill/>
          <a:miter lim="800000"/>
          <a:headEnd/>
          <a:tailEnd/>
        </a:ln>
      </xdr:spPr>
    </xdr:sp>
    <xdr:clientData/>
  </xdr:twoCellAnchor>
  <xdr:twoCellAnchor editAs="oneCell">
    <xdr:from>
      <xdr:col>3</xdr:col>
      <xdr:colOff>0</xdr:colOff>
      <xdr:row>1</xdr:row>
      <xdr:rowOff>0</xdr:rowOff>
    </xdr:from>
    <xdr:to>
      <xdr:col>3</xdr:col>
      <xdr:colOff>85725</xdr:colOff>
      <xdr:row>1</xdr:row>
      <xdr:rowOff>38100</xdr:rowOff>
    </xdr:to>
    <xdr:sp macro="" textlink="">
      <xdr:nvSpPr>
        <xdr:cNvPr id="100054" name="Text Box 1">
          <a:extLst>
            <a:ext uri="{FF2B5EF4-FFF2-40B4-BE49-F238E27FC236}">
              <a16:creationId xmlns="" xmlns:a16="http://schemas.microsoft.com/office/drawing/2014/main" id="{00000000-0008-0000-0600-0000D6860100}"/>
            </a:ext>
          </a:extLst>
        </xdr:cNvPr>
        <xdr:cNvSpPr txBox="1">
          <a:spLocks noChangeArrowheads="1"/>
        </xdr:cNvSpPr>
      </xdr:nvSpPr>
      <xdr:spPr bwMode="auto">
        <a:xfrm>
          <a:off x="3057525" y="828675"/>
          <a:ext cx="85725" cy="38100"/>
        </a:xfrm>
        <a:prstGeom prst="rect">
          <a:avLst/>
        </a:prstGeom>
        <a:noFill/>
        <a:ln w="9525">
          <a:no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85725</xdr:colOff>
      <xdr:row>1</xdr:row>
      <xdr:rowOff>38100</xdr:rowOff>
    </xdr:to>
    <xdr:sp macro="" textlink="">
      <xdr:nvSpPr>
        <xdr:cNvPr id="107919" name="Text Box 1">
          <a:extLst>
            <a:ext uri="{FF2B5EF4-FFF2-40B4-BE49-F238E27FC236}">
              <a16:creationId xmlns="" xmlns:a16="http://schemas.microsoft.com/office/drawing/2014/main" id="{00000000-0008-0000-0800-00008FA50100}"/>
            </a:ext>
          </a:extLst>
        </xdr:cNvPr>
        <xdr:cNvSpPr txBox="1">
          <a:spLocks noChangeArrowheads="1"/>
        </xdr:cNvSpPr>
      </xdr:nvSpPr>
      <xdr:spPr bwMode="auto">
        <a:xfrm>
          <a:off x="3181350" y="828675"/>
          <a:ext cx="85725" cy="38100"/>
        </a:xfrm>
        <a:prstGeom prst="rect">
          <a:avLst/>
        </a:prstGeom>
        <a:noFill/>
        <a:ln w="9525">
          <a:noFill/>
          <a:miter lim="800000"/>
          <a:headEnd/>
          <a:tailEnd/>
        </a:ln>
      </xdr:spPr>
    </xdr:sp>
    <xdr:clientData/>
  </xdr:twoCellAnchor>
  <xdr:twoCellAnchor editAs="oneCell">
    <xdr:from>
      <xdr:col>3</xdr:col>
      <xdr:colOff>0</xdr:colOff>
      <xdr:row>1</xdr:row>
      <xdr:rowOff>0</xdr:rowOff>
    </xdr:from>
    <xdr:to>
      <xdr:col>3</xdr:col>
      <xdr:colOff>85725</xdr:colOff>
      <xdr:row>1</xdr:row>
      <xdr:rowOff>38100</xdr:rowOff>
    </xdr:to>
    <xdr:sp macro="" textlink="">
      <xdr:nvSpPr>
        <xdr:cNvPr id="107920" name="Text Box 1">
          <a:extLst>
            <a:ext uri="{FF2B5EF4-FFF2-40B4-BE49-F238E27FC236}">
              <a16:creationId xmlns="" xmlns:a16="http://schemas.microsoft.com/office/drawing/2014/main" id="{00000000-0008-0000-0800-000090A50100}"/>
            </a:ext>
          </a:extLst>
        </xdr:cNvPr>
        <xdr:cNvSpPr txBox="1">
          <a:spLocks noChangeArrowheads="1"/>
        </xdr:cNvSpPr>
      </xdr:nvSpPr>
      <xdr:spPr bwMode="auto">
        <a:xfrm>
          <a:off x="3181350" y="828675"/>
          <a:ext cx="85725" cy="38100"/>
        </a:xfrm>
        <a:prstGeom prst="rect">
          <a:avLst/>
        </a:prstGeom>
        <a:noFill/>
        <a:ln w="9525">
          <a:noFill/>
          <a:miter lim="800000"/>
          <a:headEnd/>
          <a:tailEnd/>
        </a:ln>
      </xdr:spPr>
    </xdr:sp>
    <xdr:clientData/>
  </xdr:twoCellAnchor>
  <xdr:twoCellAnchor editAs="oneCell">
    <xdr:from>
      <xdr:col>3</xdr:col>
      <xdr:colOff>0</xdr:colOff>
      <xdr:row>1</xdr:row>
      <xdr:rowOff>0</xdr:rowOff>
    </xdr:from>
    <xdr:to>
      <xdr:col>3</xdr:col>
      <xdr:colOff>85725</xdr:colOff>
      <xdr:row>1</xdr:row>
      <xdr:rowOff>38100</xdr:rowOff>
    </xdr:to>
    <xdr:sp macro="" textlink="">
      <xdr:nvSpPr>
        <xdr:cNvPr id="107921" name="Text Box 1">
          <a:extLst>
            <a:ext uri="{FF2B5EF4-FFF2-40B4-BE49-F238E27FC236}">
              <a16:creationId xmlns="" xmlns:a16="http://schemas.microsoft.com/office/drawing/2014/main" id="{00000000-0008-0000-0800-000091A50100}"/>
            </a:ext>
          </a:extLst>
        </xdr:cNvPr>
        <xdr:cNvSpPr txBox="1">
          <a:spLocks noChangeArrowheads="1"/>
        </xdr:cNvSpPr>
      </xdr:nvSpPr>
      <xdr:spPr bwMode="auto">
        <a:xfrm>
          <a:off x="3181350" y="828675"/>
          <a:ext cx="85725" cy="38100"/>
        </a:xfrm>
        <a:prstGeom prst="rect">
          <a:avLst/>
        </a:prstGeom>
        <a:noFill/>
        <a:ln w="9525">
          <a:noFill/>
          <a:miter lim="800000"/>
          <a:headEnd/>
          <a:tailEnd/>
        </a:ln>
      </xdr:spPr>
    </xdr:sp>
    <xdr:clientData/>
  </xdr:twoCellAnchor>
  <xdr:twoCellAnchor editAs="oneCell">
    <xdr:from>
      <xdr:col>3</xdr:col>
      <xdr:colOff>0</xdr:colOff>
      <xdr:row>1</xdr:row>
      <xdr:rowOff>0</xdr:rowOff>
    </xdr:from>
    <xdr:to>
      <xdr:col>3</xdr:col>
      <xdr:colOff>85725</xdr:colOff>
      <xdr:row>1</xdr:row>
      <xdr:rowOff>38100</xdr:rowOff>
    </xdr:to>
    <xdr:sp macro="" textlink="">
      <xdr:nvSpPr>
        <xdr:cNvPr id="107922" name="Text Box 1">
          <a:extLst>
            <a:ext uri="{FF2B5EF4-FFF2-40B4-BE49-F238E27FC236}">
              <a16:creationId xmlns="" xmlns:a16="http://schemas.microsoft.com/office/drawing/2014/main" id="{00000000-0008-0000-0800-000092A50100}"/>
            </a:ext>
          </a:extLst>
        </xdr:cNvPr>
        <xdr:cNvSpPr txBox="1">
          <a:spLocks noChangeArrowheads="1"/>
        </xdr:cNvSpPr>
      </xdr:nvSpPr>
      <xdr:spPr bwMode="auto">
        <a:xfrm>
          <a:off x="3181350" y="828675"/>
          <a:ext cx="85725" cy="38100"/>
        </a:xfrm>
        <a:prstGeom prst="rect">
          <a:avLst/>
        </a:prstGeom>
        <a:noFill/>
        <a:ln w="9525">
          <a:noFill/>
          <a:miter lim="800000"/>
          <a:headEnd/>
          <a:tailEnd/>
        </a:ln>
      </xdr:spPr>
    </xdr:sp>
    <xdr:clientData/>
  </xdr:twoCellAnchor>
  <xdr:twoCellAnchor editAs="oneCell">
    <xdr:from>
      <xdr:col>3</xdr:col>
      <xdr:colOff>0</xdr:colOff>
      <xdr:row>1</xdr:row>
      <xdr:rowOff>0</xdr:rowOff>
    </xdr:from>
    <xdr:to>
      <xdr:col>3</xdr:col>
      <xdr:colOff>85725</xdr:colOff>
      <xdr:row>1</xdr:row>
      <xdr:rowOff>38100</xdr:rowOff>
    </xdr:to>
    <xdr:sp macro="" textlink="">
      <xdr:nvSpPr>
        <xdr:cNvPr id="107923" name="Text Box 1">
          <a:extLst>
            <a:ext uri="{FF2B5EF4-FFF2-40B4-BE49-F238E27FC236}">
              <a16:creationId xmlns="" xmlns:a16="http://schemas.microsoft.com/office/drawing/2014/main" id="{00000000-0008-0000-0800-000093A50100}"/>
            </a:ext>
          </a:extLst>
        </xdr:cNvPr>
        <xdr:cNvSpPr txBox="1">
          <a:spLocks noChangeArrowheads="1"/>
        </xdr:cNvSpPr>
      </xdr:nvSpPr>
      <xdr:spPr bwMode="auto">
        <a:xfrm>
          <a:off x="3181350" y="828675"/>
          <a:ext cx="85725" cy="38100"/>
        </a:xfrm>
        <a:prstGeom prst="rect">
          <a:avLst/>
        </a:prstGeom>
        <a:noFill/>
        <a:ln w="9525">
          <a:noFill/>
          <a:miter lim="800000"/>
          <a:headEnd/>
          <a:tailEnd/>
        </a:ln>
      </xdr:spPr>
    </xdr:sp>
    <xdr:clientData/>
  </xdr:twoCellAnchor>
  <xdr:twoCellAnchor editAs="oneCell">
    <xdr:from>
      <xdr:col>3</xdr:col>
      <xdr:colOff>0</xdr:colOff>
      <xdr:row>1</xdr:row>
      <xdr:rowOff>0</xdr:rowOff>
    </xdr:from>
    <xdr:to>
      <xdr:col>3</xdr:col>
      <xdr:colOff>85725</xdr:colOff>
      <xdr:row>1</xdr:row>
      <xdr:rowOff>38100</xdr:rowOff>
    </xdr:to>
    <xdr:sp macro="" textlink="">
      <xdr:nvSpPr>
        <xdr:cNvPr id="107924" name="Text Box 1">
          <a:extLst>
            <a:ext uri="{FF2B5EF4-FFF2-40B4-BE49-F238E27FC236}">
              <a16:creationId xmlns="" xmlns:a16="http://schemas.microsoft.com/office/drawing/2014/main" id="{00000000-0008-0000-0800-000094A50100}"/>
            </a:ext>
          </a:extLst>
        </xdr:cNvPr>
        <xdr:cNvSpPr txBox="1">
          <a:spLocks noChangeArrowheads="1"/>
        </xdr:cNvSpPr>
      </xdr:nvSpPr>
      <xdr:spPr bwMode="auto">
        <a:xfrm>
          <a:off x="3181350" y="828675"/>
          <a:ext cx="85725" cy="38100"/>
        </a:xfrm>
        <a:prstGeom prst="rect">
          <a:avLst/>
        </a:prstGeom>
        <a:noFill/>
        <a:ln w="9525">
          <a:no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85725</xdr:colOff>
      <xdr:row>1</xdr:row>
      <xdr:rowOff>38100</xdr:rowOff>
    </xdr:to>
    <xdr:sp macro="" textlink="">
      <xdr:nvSpPr>
        <xdr:cNvPr id="102085" name="Text Box 1">
          <a:extLst>
            <a:ext uri="{FF2B5EF4-FFF2-40B4-BE49-F238E27FC236}">
              <a16:creationId xmlns="" xmlns:a16="http://schemas.microsoft.com/office/drawing/2014/main" id="{00000000-0008-0000-0A00-0000C58E0100}"/>
            </a:ext>
          </a:extLst>
        </xdr:cNvPr>
        <xdr:cNvSpPr txBox="1">
          <a:spLocks noChangeArrowheads="1"/>
        </xdr:cNvSpPr>
      </xdr:nvSpPr>
      <xdr:spPr bwMode="auto">
        <a:xfrm>
          <a:off x="1924050" y="1047750"/>
          <a:ext cx="85725" cy="38100"/>
        </a:xfrm>
        <a:prstGeom prst="rect">
          <a:avLst/>
        </a:prstGeom>
        <a:noFill/>
        <a:ln w="9525">
          <a:noFill/>
          <a:miter lim="800000"/>
          <a:headEnd/>
          <a:tailEnd/>
        </a:ln>
      </xdr:spPr>
    </xdr:sp>
    <xdr:clientData/>
  </xdr:twoCellAnchor>
  <xdr:twoCellAnchor editAs="oneCell">
    <xdr:from>
      <xdr:col>3</xdr:col>
      <xdr:colOff>0</xdr:colOff>
      <xdr:row>1</xdr:row>
      <xdr:rowOff>0</xdr:rowOff>
    </xdr:from>
    <xdr:to>
      <xdr:col>3</xdr:col>
      <xdr:colOff>85725</xdr:colOff>
      <xdr:row>1</xdr:row>
      <xdr:rowOff>38100</xdr:rowOff>
    </xdr:to>
    <xdr:sp macro="" textlink="">
      <xdr:nvSpPr>
        <xdr:cNvPr id="102086" name="Text Box 1">
          <a:extLst>
            <a:ext uri="{FF2B5EF4-FFF2-40B4-BE49-F238E27FC236}">
              <a16:creationId xmlns="" xmlns:a16="http://schemas.microsoft.com/office/drawing/2014/main" id="{00000000-0008-0000-0A00-0000C68E0100}"/>
            </a:ext>
          </a:extLst>
        </xdr:cNvPr>
        <xdr:cNvSpPr txBox="1">
          <a:spLocks noChangeArrowheads="1"/>
        </xdr:cNvSpPr>
      </xdr:nvSpPr>
      <xdr:spPr bwMode="auto">
        <a:xfrm>
          <a:off x="1924050" y="1047750"/>
          <a:ext cx="85725" cy="38100"/>
        </a:xfrm>
        <a:prstGeom prst="rect">
          <a:avLst/>
        </a:prstGeom>
        <a:noFill/>
        <a:ln w="9525">
          <a:noFill/>
          <a:miter lim="800000"/>
          <a:headEnd/>
          <a:tailEnd/>
        </a:ln>
      </xdr:spPr>
    </xdr:sp>
    <xdr:clientData/>
  </xdr:twoCellAnchor>
  <xdr:twoCellAnchor editAs="oneCell">
    <xdr:from>
      <xdr:col>3</xdr:col>
      <xdr:colOff>0</xdr:colOff>
      <xdr:row>1</xdr:row>
      <xdr:rowOff>0</xdr:rowOff>
    </xdr:from>
    <xdr:to>
      <xdr:col>3</xdr:col>
      <xdr:colOff>85725</xdr:colOff>
      <xdr:row>1</xdr:row>
      <xdr:rowOff>38100</xdr:rowOff>
    </xdr:to>
    <xdr:sp macro="" textlink="">
      <xdr:nvSpPr>
        <xdr:cNvPr id="102087" name="Text Box 1">
          <a:extLst>
            <a:ext uri="{FF2B5EF4-FFF2-40B4-BE49-F238E27FC236}">
              <a16:creationId xmlns="" xmlns:a16="http://schemas.microsoft.com/office/drawing/2014/main" id="{00000000-0008-0000-0A00-0000C78E0100}"/>
            </a:ext>
          </a:extLst>
        </xdr:cNvPr>
        <xdr:cNvSpPr txBox="1">
          <a:spLocks noChangeArrowheads="1"/>
        </xdr:cNvSpPr>
      </xdr:nvSpPr>
      <xdr:spPr bwMode="auto">
        <a:xfrm>
          <a:off x="1924050" y="1047750"/>
          <a:ext cx="85725" cy="38100"/>
        </a:xfrm>
        <a:prstGeom prst="rect">
          <a:avLst/>
        </a:prstGeom>
        <a:noFill/>
        <a:ln w="9525">
          <a:no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2</xdr:col>
      <xdr:colOff>85725</xdr:colOff>
      <xdr:row>1</xdr:row>
      <xdr:rowOff>35052</xdr:rowOff>
    </xdr:to>
    <xdr:sp macro="" textlink="">
      <xdr:nvSpPr>
        <xdr:cNvPr id="109619" name="Text Box 1">
          <a:extLst>
            <a:ext uri="{FF2B5EF4-FFF2-40B4-BE49-F238E27FC236}">
              <a16:creationId xmlns="" xmlns:a16="http://schemas.microsoft.com/office/drawing/2014/main" id="{00000000-0008-0000-0C00-000033AC0100}"/>
            </a:ext>
          </a:extLst>
        </xdr:cNvPr>
        <xdr:cNvSpPr txBox="1">
          <a:spLocks noChangeArrowheads="1"/>
        </xdr:cNvSpPr>
      </xdr:nvSpPr>
      <xdr:spPr bwMode="auto">
        <a:xfrm>
          <a:off x="2638425" y="790575"/>
          <a:ext cx="85725" cy="38100"/>
        </a:xfrm>
        <a:prstGeom prst="rect">
          <a:avLst/>
        </a:prstGeom>
        <a:noFill/>
        <a:ln w="9525">
          <a:no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Nam%202023/04.%20Xay%20dung%20van%20ban%20de%20an/48.T&#224;i%20li&#7879;u%20sau%20tham%20dinh/DTTT%2030_8_2023%20da%20sua/Bieu%20mau%20TKTHADS%2028.4.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T"/>
      <sheetName val="01"/>
      <sheetName val="PT01"/>
      <sheetName val="02"/>
      <sheetName val="02 (bỏ)"/>
      <sheetName val="PT02"/>
      <sheetName val="03"/>
      <sheetName val="03 (bỏ)"/>
      <sheetName val="04"/>
      <sheetName val="04 (bỏ)"/>
      <sheetName val="05"/>
      <sheetName val="05 (bỏ)"/>
      <sheetName val="06"/>
      <sheetName val="07"/>
      <sheetName val="08"/>
      <sheetName val="09"/>
      <sheetName val="10"/>
      <sheetName val="11"/>
      <sheetName val="12"/>
      <sheetName val="13"/>
    </sheetNames>
    <sheetDataSet>
      <sheetData sheetId="0">
        <row r="2">
          <cell r="C2" t="str">
            <v xml:space="preserve">Đơn vị, người báo cáo: 
Đơn vị nhận báo cáo: </v>
          </cell>
        </row>
        <row r="5">
          <cell r="C5" t="str">
            <v>CỤC TRƯỞNG</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view="pageBreakPreview" zoomScale="130" zoomScaleSheetLayoutView="130" workbookViewId="0">
      <selection activeCell="C7" sqref="C7"/>
    </sheetView>
  </sheetViews>
  <sheetFormatPr defaultColWidth="8.875" defaultRowHeight="15.75"/>
  <cols>
    <col min="1" max="1" width="8.875" customWidth="1"/>
    <col min="2" max="2" width="19" customWidth="1"/>
    <col min="3" max="3" width="57.375" customWidth="1"/>
    <col min="4" max="4" width="23.375" customWidth="1"/>
    <col min="5" max="5" width="20.125" customWidth="1"/>
  </cols>
  <sheetData>
    <row r="1" spans="1:3" ht="38.25" customHeight="1">
      <c r="A1" s="431" t="s">
        <v>138</v>
      </c>
      <c r="B1" s="431"/>
      <c r="C1" s="23" t="s">
        <v>139</v>
      </c>
    </row>
    <row r="2" spans="1:3" ht="48.75" customHeight="1">
      <c r="A2" s="432" t="s">
        <v>146</v>
      </c>
      <c r="B2" s="432"/>
      <c r="C2" s="22" t="s">
        <v>498</v>
      </c>
    </row>
    <row r="3" spans="1:3">
      <c r="A3" s="434" t="s">
        <v>142</v>
      </c>
      <c r="B3" s="20" t="s">
        <v>144</v>
      </c>
      <c r="C3" s="21" t="s">
        <v>447</v>
      </c>
    </row>
    <row r="4" spans="1:3">
      <c r="A4" s="434"/>
      <c r="B4" s="20" t="s">
        <v>143</v>
      </c>
      <c r="C4" s="21" t="s">
        <v>523</v>
      </c>
    </row>
    <row r="5" spans="1:3">
      <c r="A5" s="434"/>
      <c r="B5" s="20" t="s">
        <v>141</v>
      </c>
      <c r="C5" s="21" t="s">
        <v>497</v>
      </c>
    </row>
    <row r="6" spans="1:3">
      <c r="A6" s="435" t="s">
        <v>140</v>
      </c>
      <c r="B6" s="20" t="s">
        <v>145</v>
      </c>
      <c r="C6" s="21" t="s">
        <v>446</v>
      </c>
    </row>
    <row r="7" spans="1:3">
      <c r="A7" s="435"/>
      <c r="B7" s="20" t="s">
        <v>143</v>
      </c>
      <c r="C7" s="21" t="s">
        <v>523</v>
      </c>
    </row>
    <row r="8" spans="1:3" ht="52.5" customHeight="1">
      <c r="A8" s="433" t="s">
        <v>403</v>
      </c>
      <c r="B8" s="433"/>
      <c r="C8" s="433"/>
    </row>
  </sheetData>
  <mergeCells count="5">
    <mergeCell ref="A1:B1"/>
    <mergeCell ref="A2:B2"/>
    <mergeCell ref="A8:C8"/>
    <mergeCell ref="A3:A5"/>
    <mergeCell ref="A6:A7"/>
  </mergeCells>
  <phoneticPr fontId="10" type="noConversion"/>
  <pageMargins left="0.7" right="0.7" top="0.75" bottom="0.75"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L23"/>
  <sheetViews>
    <sheetView view="pageBreakPreview" zoomScaleSheetLayoutView="100" workbookViewId="0">
      <selection activeCell="C2" sqref="C2"/>
    </sheetView>
  </sheetViews>
  <sheetFormatPr defaultColWidth="9" defaultRowHeight="15.75"/>
  <cols>
    <col min="1" max="1" width="4.375" style="93" customWidth="1"/>
    <col min="2" max="2" width="21.75" style="93" customWidth="1"/>
    <col min="3" max="9" width="18.25" style="93" customWidth="1"/>
    <col min="10" max="10" width="19.5" style="93" customWidth="1"/>
    <col min="11" max="11" width="34.625" style="93" customWidth="1"/>
    <col min="12" max="16384" width="9" style="93"/>
  </cols>
  <sheetData>
    <row r="1" spans="1:12" ht="69" customHeight="1">
      <c r="A1" s="545" t="s">
        <v>283</v>
      </c>
      <c r="B1" s="545"/>
      <c r="C1" s="545"/>
      <c r="D1" s="464" t="s">
        <v>515</v>
      </c>
      <c r="E1" s="464"/>
      <c r="F1" s="464"/>
      <c r="G1" s="592" t="str">
        <f>TT!C2</f>
        <v>Đơn vị, người báo cáo: Thi hành án dân sự tỉnh Cao Bằng
Đơn vị nhận báo cáo: Cục Quản lý Thi hành án dân sự</v>
      </c>
      <c r="H1" s="592"/>
      <c r="I1" s="592"/>
      <c r="J1" s="230" t="s">
        <v>379</v>
      </c>
      <c r="K1" s="230" t="s">
        <v>382</v>
      </c>
    </row>
    <row r="2" spans="1:12" ht="20.25" customHeight="1">
      <c r="B2" s="94"/>
      <c r="C2" s="94"/>
      <c r="D2" s="92"/>
      <c r="E2" s="92"/>
      <c r="F2" s="112"/>
      <c r="G2" s="112"/>
      <c r="H2" s="548" t="s">
        <v>74</v>
      </c>
      <c r="I2" s="548"/>
      <c r="J2" s="231" t="s">
        <v>380</v>
      </c>
      <c r="K2" s="231" t="s">
        <v>383</v>
      </c>
    </row>
    <row r="3" spans="1:12" s="113" customFormat="1" ht="15.75" customHeight="1">
      <c r="A3" s="528" t="s">
        <v>79</v>
      </c>
      <c r="B3" s="528" t="s">
        <v>80</v>
      </c>
      <c r="C3" s="593" t="s">
        <v>290</v>
      </c>
      <c r="D3" s="530" t="s">
        <v>260</v>
      </c>
      <c r="E3" s="530" t="s">
        <v>4</v>
      </c>
      <c r="F3" s="530"/>
      <c r="G3" s="574" t="s">
        <v>261</v>
      </c>
      <c r="H3" s="574" t="s">
        <v>4</v>
      </c>
      <c r="I3" s="574"/>
      <c r="J3" s="231" t="s">
        <v>381</v>
      </c>
      <c r="K3" s="231" t="s">
        <v>378</v>
      </c>
    </row>
    <row r="4" spans="1:12" s="113" customFormat="1" ht="15.75" customHeight="1">
      <c r="A4" s="529"/>
      <c r="B4" s="529"/>
      <c r="C4" s="593"/>
      <c r="D4" s="530"/>
      <c r="E4" s="530" t="s">
        <v>89</v>
      </c>
      <c r="F4" s="530" t="s">
        <v>90</v>
      </c>
      <c r="G4" s="574"/>
      <c r="H4" s="574" t="s">
        <v>158</v>
      </c>
      <c r="I4" s="574" t="s">
        <v>159</v>
      </c>
      <c r="J4" s="231" t="s">
        <v>384</v>
      </c>
      <c r="K4"/>
    </row>
    <row r="5" spans="1:12" s="113" customFormat="1" ht="15.75" customHeight="1">
      <c r="A5" s="529"/>
      <c r="B5" s="529"/>
      <c r="C5" s="593"/>
      <c r="D5" s="530"/>
      <c r="E5" s="530"/>
      <c r="F5" s="530"/>
      <c r="G5" s="574"/>
      <c r="H5" s="574"/>
      <c r="I5" s="574"/>
      <c r="K5" s="231"/>
    </row>
    <row r="6" spans="1:12" s="113" customFormat="1" ht="20.25" customHeight="1">
      <c r="A6" s="529"/>
      <c r="B6" s="529"/>
      <c r="C6" s="593"/>
      <c r="D6" s="530"/>
      <c r="E6" s="530"/>
      <c r="F6" s="530"/>
      <c r="G6" s="574"/>
      <c r="H6" s="574"/>
      <c r="I6" s="574"/>
      <c r="K6" s="231"/>
    </row>
    <row r="7" spans="1:12" s="113" customFormat="1" ht="21.75" customHeight="1">
      <c r="A7" s="534"/>
      <c r="B7" s="534"/>
      <c r="C7" s="593"/>
      <c r="D7" s="530"/>
      <c r="E7" s="530"/>
      <c r="F7" s="530"/>
      <c r="G7" s="574"/>
      <c r="H7" s="574"/>
      <c r="I7" s="574"/>
      <c r="J7" s="590" t="s">
        <v>404</v>
      </c>
      <c r="K7" s="591"/>
      <c r="L7" s="591"/>
    </row>
    <row r="8" spans="1:12" ht="15.75" customHeight="1">
      <c r="A8" s="536" t="s">
        <v>3</v>
      </c>
      <c r="B8" s="537"/>
      <c r="C8" s="159" t="s">
        <v>8</v>
      </c>
      <c r="D8" s="159" t="s">
        <v>9</v>
      </c>
      <c r="E8" s="159" t="s">
        <v>14</v>
      </c>
      <c r="F8" s="159" t="s">
        <v>17</v>
      </c>
      <c r="G8" s="159" t="s">
        <v>18</v>
      </c>
      <c r="H8" s="159" t="s">
        <v>19</v>
      </c>
      <c r="I8" s="159" t="s">
        <v>20</v>
      </c>
      <c r="J8" s="278"/>
      <c r="K8" s="278"/>
    </row>
    <row r="9" spans="1:12" s="85" customFormat="1" ht="22.5" customHeight="1">
      <c r="A9" s="160"/>
      <c r="B9" s="160" t="s">
        <v>6</v>
      </c>
      <c r="C9" s="304">
        <f>C10+C11</f>
        <v>45</v>
      </c>
      <c r="D9" s="304">
        <f t="shared" ref="D9:D15" si="0">SUM(E9:F9)</f>
        <v>53</v>
      </c>
      <c r="E9" s="304">
        <f t="shared" ref="E9:I9" si="1">E10+E11</f>
        <v>53</v>
      </c>
      <c r="F9" s="304">
        <f t="shared" si="1"/>
        <v>0</v>
      </c>
      <c r="G9" s="304">
        <f t="shared" ref="G9:G15" si="2">SUM(H9:I9)</f>
        <v>53</v>
      </c>
      <c r="H9" s="304">
        <f t="shared" si="1"/>
        <v>53</v>
      </c>
      <c r="I9" s="304">
        <f t="shared" si="1"/>
        <v>0</v>
      </c>
      <c r="J9" s="259">
        <f>D9-E9-F9</f>
        <v>0</v>
      </c>
      <c r="K9" s="259">
        <f>G9-H9-I9</f>
        <v>0</v>
      </c>
      <c r="L9" s="259">
        <f>D9-G9</f>
        <v>0</v>
      </c>
    </row>
    <row r="10" spans="1:12" s="85" customFormat="1" ht="22.5" customHeight="1">
      <c r="A10" s="161" t="s">
        <v>0</v>
      </c>
      <c r="B10" s="162" t="str">
        <f>'06'!B7</f>
        <v>THADS tỉnh</v>
      </c>
      <c r="C10" s="305">
        <v>6</v>
      </c>
      <c r="D10" s="304">
        <f t="shared" si="0"/>
        <v>7</v>
      </c>
      <c r="E10" s="306">
        <v>7</v>
      </c>
      <c r="F10" s="306">
        <v>0</v>
      </c>
      <c r="G10" s="304">
        <f t="shared" si="2"/>
        <v>7</v>
      </c>
      <c r="H10" s="306">
        <v>7</v>
      </c>
      <c r="I10" s="306">
        <v>0</v>
      </c>
      <c r="J10" s="259">
        <f t="shared" ref="J10:J16" si="3">D10-E10-F10</f>
        <v>0</v>
      </c>
      <c r="K10" s="259">
        <f t="shared" ref="K10:K16" si="4">G10-H10-I10</f>
        <v>0</v>
      </c>
      <c r="L10" s="259">
        <f t="shared" ref="L10:L14" si="5">D10-G10</f>
        <v>0</v>
      </c>
    </row>
    <row r="11" spans="1:12" s="85" customFormat="1" ht="22.5" customHeight="1">
      <c r="A11" s="163" t="s">
        <v>1</v>
      </c>
      <c r="B11" s="162" t="s">
        <v>487</v>
      </c>
      <c r="C11" s="307">
        <f>SUM(C12:C16)</f>
        <v>39</v>
      </c>
      <c r="D11" s="304">
        <f t="shared" si="0"/>
        <v>46</v>
      </c>
      <c r="E11" s="307">
        <f>SUM(E12:E16)</f>
        <v>46</v>
      </c>
      <c r="F11" s="307">
        <f>SUM(F12:F16)</f>
        <v>0</v>
      </c>
      <c r="G11" s="304">
        <f t="shared" si="2"/>
        <v>46</v>
      </c>
      <c r="H11" s="307">
        <f>SUM(H12:H16)</f>
        <v>46</v>
      </c>
      <c r="I11" s="307">
        <f>SUM(I12:I16)</f>
        <v>0</v>
      </c>
      <c r="J11" s="259">
        <f t="shared" si="3"/>
        <v>0</v>
      </c>
      <c r="K11" s="259">
        <f t="shared" si="4"/>
        <v>0</v>
      </c>
      <c r="L11" s="259">
        <f t="shared" si="5"/>
        <v>0</v>
      </c>
    </row>
    <row r="12" spans="1:12" s="85" customFormat="1" ht="22.5" customHeight="1">
      <c r="A12" s="164" t="s">
        <v>8</v>
      </c>
      <c r="B12" s="165" t="s">
        <v>482</v>
      </c>
      <c r="C12" s="306">
        <v>20</v>
      </c>
      <c r="D12" s="304">
        <f t="shared" si="0"/>
        <v>22</v>
      </c>
      <c r="E12" s="306">
        <v>22</v>
      </c>
      <c r="F12" s="306"/>
      <c r="G12" s="304">
        <f t="shared" si="2"/>
        <v>22</v>
      </c>
      <c r="H12" s="306">
        <v>22</v>
      </c>
      <c r="I12" s="306">
        <v>0</v>
      </c>
      <c r="J12" s="259">
        <f t="shared" si="3"/>
        <v>0</v>
      </c>
      <c r="K12" s="259">
        <f t="shared" si="4"/>
        <v>0</v>
      </c>
      <c r="L12" s="259">
        <f t="shared" si="5"/>
        <v>0</v>
      </c>
    </row>
    <row r="13" spans="1:12" s="85" customFormat="1" ht="22.5" customHeight="1">
      <c r="A13" s="164" t="s">
        <v>9</v>
      </c>
      <c r="B13" s="165" t="s">
        <v>483</v>
      </c>
      <c r="C13" s="306">
        <v>12</v>
      </c>
      <c r="D13" s="304">
        <f t="shared" si="0"/>
        <v>12</v>
      </c>
      <c r="E13" s="306">
        <v>12</v>
      </c>
      <c r="F13" s="306">
        <v>0</v>
      </c>
      <c r="G13" s="304">
        <f t="shared" si="2"/>
        <v>12</v>
      </c>
      <c r="H13" s="306">
        <v>12</v>
      </c>
      <c r="I13" s="306">
        <v>0</v>
      </c>
      <c r="J13" s="259">
        <f t="shared" si="3"/>
        <v>0</v>
      </c>
      <c r="K13" s="259">
        <f t="shared" si="4"/>
        <v>0</v>
      </c>
      <c r="L13" s="259">
        <f t="shared" si="5"/>
        <v>0</v>
      </c>
    </row>
    <row r="14" spans="1:12" s="85" customFormat="1" ht="22.5" customHeight="1">
      <c r="A14" s="164" t="s">
        <v>14</v>
      </c>
      <c r="B14" s="165" t="s">
        <v>484</v>
      </c>
      <c r="C14" s="306">
        <v>3</v>
      </c>
      <c r="D14" s="304">
        <f t="shared" si="0"/>
        <v>3</v>
      </c>
      <c r="E14" s="306">
        <v>3</v>
      </c>
      <c r="F14" s="306">
        <v>0</v>
      </c>
      <c r="G14" s="304">
        <f t="shared" si="2"/>
        <v>3</v>
      </c>
      <c r="H14" s="306">
        <v>3</v>
      </c>
      <c r="I14" s="306">
        <v>0</v>
      </c>
      <c r="J14" s="259">
        <f t="shared" si="3"/>
        <v>0</v>
      </c>
      <c r="K14" s="259">
        <f t="shared" si="4"/>
        <v>0</v>
      </c>
      <c r="L14" s="259">
        <f t="shared" si="5"/>
        <v>0</v>
      </c>
    </row>
    <row r="15" spans="1:12" s="85" customFormat="1" ht="22.5" customHeight="1">
      <c r="A15" s="164" t="s">
        <v>17</v>
      </c>
      <c r="B15" s="165" t="s">
        <v>485</v>
      </c>
      <c r="C15" s="306">
        <v>3</v>
      </c>
      <c r="D15" s="304">
        <f t="shared" si="0"/>
        <v>8</v>
      </c>
      <c r="E15" s="306">
        <v>8</v>
      </c>
      <c r="F15" s="306">
        <v>0</v>
      </c>
      <c r="G15" s="304">
        <f t="shared" si="2"/>
        <v>8</v>
      </c>
      <c r="H15" s="306">
        <v>8</v>
      </c>
      <c r="I15" s="306">
        <v>0</v>
      </c>
      <c r="J15" s="259">
        <f t="shared" si="3"/>
        <v>0</v>
      </c>
      <c r="K15" s="259">
        <f t="shared" si="4"/>
        <v>0</v>
      </c>
      <c r="L15" s="259"/>
    </row>
    <row r="16" spans="1:12" s="85" customFormat="1" ht="22.5" customHeight="1">
      <c r="A16" s="164" t="s">
        <v>18</v>
      </c>
      <c r="B16" s="165" t="s">
        <v>486</v>
      </c>
      <c r="C16" s="306">
        <v>1</v>
      </c>
      <c r="D16" s="304">
        <f>SUM(E16:F16)</f>
        <v>1</v>
      </c>
      <c r="E16" s="306">
        <v>1</v>
      </c>
      <c r="F16" s="306">
        <v>0</v>
      </c>
      <c r="G16" s="304">
        <f>SUM(H16:I16)</f>
        <v>1</v>
      </c>
      <c r="H16" s="306">
        <v>1</v>
      </c>
      <c r="I16" s="306">
        <v>0</v>
      </c>
      <c r="J16" s="259">
        <f t="shared" si="3"/>
        <v>0</v>
      </c>
      <c r="K16" s="259">
        <f t="shared" si="4"/>
        <v>0</v>
      </c>
      <c r="L16" s="259"/>
    </row>
    <row r="17" spans="2:10" s="102" customFormat="1" ht="24" customHeight="1">
      <c r="B17" s="587" t="str">
        <f>TT!C7</f>
        <v>Cao Bằng, ngày 01 tháng 6 năm 2026</v>
      </c>
      <c r="C17" s="587"/>
      <c r="D17" s="587"/>
      <c r="F17" s="587" t="str">
        <f>TT!C7</f>
        <v>Cao Bằng, ngày 01 tháng 6 năm 2026</v>
      </c>
      <c r="G17" s="587"/>
      <c r="H17" s="587"/>
      <c r="I17" s="115"/>
      <c r="J17" s="116"/>
    </row>
    <row r="18" spans="2:10" ht="16.5">
      <c r="B18" s="588" t="s">
        <v>137</v>
      </c>
      <c r="C18" s="588"/>
      <c r="D18" s="588"/>
      <c r="F18" s="588" t="str">
        <f>TT!C5</f>
        <v>TRƯỞNG THI HÀNH ÁN DÂN SỰ</v>
      </c>
      <c r="G18" s="588"/>
      <c r="H18" s="588"/>
      <c r="I18" s="117"/>
      <c r="J18" s="118"/>
    </row>
    <row r="19" spans="2:10" ht="25.5" customHeight="1">
      <c r="B19" s="119"/>
      <c r="C19" s="119"/>
      <c r="D19" s="119"/>
      <c r="F19" s="106"/>
      <c r="G19" s="106"/>
      <c r="H19" s="119"/>
      <c r="I19" s="119"/>
      <c r="J19" s="120"/>
    </row>
    <row r="20" spans="2:10" ht="42" customHeight="1">
      <c r="B20" s="119"/>
      <c r="C20" s="119"/>
      <c r="D20" s="119"/>
      <c r="F20" s="106"/>
      <c r="G20" s="106"/>
      <c r="H20" s="119"/>
      <c r="I20" s="119"/>
      <c r="J20" s="120"/>
    </row>
    <row r="21" spans="2:10" ht="16.5">
      <c r="B21" s="119"/>
      <c r="C21" s="119"/>
      <c r="D21" s="119"/>
      <c r="F21" s="106"/>
      <c r="G21" s="106"/>
      <c r="H21" s="119"/>
      <c r="I21" s="119"/>
      <c r="J21" s="120"/>
    </row>
    <row r="22" spans="2:10" ht="16.5">
      <c r="B22" s="119"/>
      <c r="C22" s="119"/>
      <c r="D22" s="119"/>
      <c r="F22" s="106"/>
      <c r="G22" s="106"/>
      <c r="H22" s="119"/>
      <c r="I22" s="119"/>
      <c r="J22" s="120"/>
    </row>
    <row r="23" spans="2:10" s="321" customFormat="1" ht="18.75">
      <c r="B23" s="589" t="str">
        <f>TT!C6</f>
        <v>Đinh Ba Duy</v>
      </c>
      <c r="C23" s="589"/>
      <c r="D23" s="589"/>
      <c r="F23" s="589" t="str">
        <f>TT!C3</f>
        <v>Đoàn Thị Hạ</v>
      </c>
      <c r="G23" s="589"/>
      <c r="H23" s="589"/>
      <c r="I23" s="354"/>
      <c r="J23" s="355"/>
    </row>
  </sheetData>
  <sheetProtection formatCells="0" formatColumns="0" formatRows="0" insertRows="0" deleteRows="0"/>
  <mergeCells count="23">
    <mergeCell ref="G1:I1"/>
    <mergeCell ref="C3:C7"/>
    <mergeCell ref="A1:C1"/>
    <mergeCell ref="A3:A7"/>
    <mergeCell ref="E4:E7"/>
    <mergeCell ref="F4:F7"/>
    <mergeCell ref="H4:H7"/>
    <mergeCell ref="I4:I7"/>
    <mergeCell ref="D1:F1"/>
    <mergeCell ref="H2:I2"/>
    <mergeCell ref="J7:L7"/>
    <mergeCell ref="A8:B8"/>
    <mergeCell ref="E3:F3"/>
    <mergeCell ref="B3:B7"/>
    <mergeCell ref="D3:D7"/>
    <mergeCell ref="G3:G7"/>
    <mergeCell ref="H3:I3"/>
    <mergeCell ref="B17:D17"/>
    <mergeCell ref="B18:D18"/>
    <mergeCell ref="B23:D23"/>
    <mergeCell ref="F17:H17"/>
    <mergeCell ref="F18:H18"/>
    <mergeCell ref="F23:H23"/>
  </mergeCells>
  <phoneticPr fontId="10" type="noConversion"/>
  <pageMargins left="0.38" right="0.28000000000000003" top="0.42" bottom="0.4" header="0.31496062992126" footer="0.31496062992126"/>
  <pageSetup paperSize="9" scale="8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A54"/>
  <sheetViews>
    <sheetView view="pageBreakPreview" zoomScaleSheetLayoutView="100" workbookViewId="0">
      <selection activeCell="C2" sqref="C2"/>
    </sheetView>
  </sheetViews>
  <sheetFormatPr defaultColWidth="9" defaultRowHeight="15.75"/>
  <cols>
    <col min="1" max="1" width="5" style="100" customWidth="1"/>
    <col min="2" max="2" width="21.625" style="100" customWidth="1"/>
    <col min="3" max="4" width="5.625" style="100" customWidth="1"/>
    <col min="5" max="5" width="7.25" style="100" customWidth="1"/>
    <col min="6" max="7" width="5.875" style="100" customWidth="1"/>
    <col min="8" max="8" width="5.125" style="100" customWidth="1"/>
    <col min="9" max="9" width="9.875" style="100" customWidth="1"/>
    <col min="10" max="10" width="8.5" style="100" customWidth="1"/>
    <col min="11" max="11" width="7.375" style="100" customWidth="1"/>
    <col min="12" max="12" width="7.5" style="100" customWidth="1"/>
    <col min="13" max="13" width="6.875" style="100" customWidth="1"/>
    <col min="14" max="14" width="6.625" style="100" customWidth="1"/>
    <col min="15" max="15" width="7.25" style="100" customWidth="1"/>
    <col min="16" max="16" width="8.375" style="100" customWidth="1"/>
    <col min="17" max="19" width="5.875" style="100" customWidth="1"/>
    <col min="20" max="20" width="8.125" style="100" customWidth="1"/>
    <col min="21" max="21" width="7.375" style="100" customWidth="1"/>
    <col min="22" max="22" width="9.5" style="100" customWidth="1"/>
    <col min="23" max="23" width="9" style="100"/>
    <col min="24" max="24" width="12.375" style="100" customWidth="1"/>
    <col min="25" max="16384" width="9" style="100"/>
  </cols>
  <sheetData>
    <row r="1" spans="1:27" ht="67.5" customHeight="1">
      <c r="A1" s="545" t="s">
        <v>325</v>
      </c>
      <c r="B1" s="545"/>
      <c r="C1" s="545"/>
      <c r="D1" s="545"/>
      <c r="E1" s="464" t="s">
        <v>520</v>
      </c>
      <c r="F1" s="464"/>
      <c r="G1" s="464"/>
      <c r="H1" s="464"/>
      <c r="I1" s="464"/>
      <c r="J1" s="464"/>
      <c r="K1" s="464"/>
      <c r="L1" s="464"/>
      <c r="M1" s="464"/>
      <c r="N1" s="464"/>
      <c r="O1" s="464"/>
      <c r="P1" s="464"/>
      <c r="Q1" s="553" t="str">
        <f>TT!C2</f>
        <v>Đơn vị, người báo cáo: Thi hành án dân sự tỉnh Cao Bằng
Đơn vị nhận báo cáo: Cục Quản lý Thi hành án dân sự</v>
      </c>
      <c r="R1" s="553"/>
      <c r="S1" s="553"/>
      <c r="T1" s="553"/>
      <c r="U1" s="553"/>
      <c r="V1" s="553"/>
      <c r="W1" s="281"/>
      <c r="X1" s="281"/>
      <c r="Y1" s="281"/>
      <c r="Z1" s="281"/>
      <c r="AA1" s="281"/>
    </row>
    <row r="2" spans="1:27" ht="15" customHeight="1">
      <c r="A2" s="121"/>
      <c r="B2" s="121"/>
      <c r="C2" s="121"/>
      <c r="D2" s="121"/>
      <c r="E2" s="121"/>
      <c r="F2" s="121"/>
      <c r="G2" s="121"/>
      <c r="H2" s="121"/>
      <c r="I2" s="122"/>
      <c r="J2" s="122"/>
      <c r="K2" s="122"/>
      <c r="L2" s="122"/>
      <c r="M2" s="123"/>
      <c r="N2" s="124"/>
      <c r="O2" s="122"/>
      <c r="P2" s="122"/>
      <c r="Q2" s="594" t="s">
        <v>262</v>
      </c>
      <c r="R2" s="594"/>
      <c r="S2" s="594"/>
      <c r="T2" s="594"/>
      <c r="U2" s="594"/>
      <c r="V2" s="594"/>
      <c r="W2" s="282"/>
      <c r="X2" s="282"/>
      <c r="Y2" s="282"/>
      <c r="Z2" s="282"/>
      <c r="AA2" s="282"/>
    </row>
    <row r="3" spans="1:27" ht="16.5" customHeight="1">
      <c r="A3" s="595" t="s">
        <v>79</v>
      </c>
      <c r="B3" s="595" t="s">
        <v>16</v>
      </c>
      <c r="C3" s="600" t="s">
        <v>287</v>
      </c>
      <c r="D3" s="601"/>
      <c r="E3" s="601"/>
      <c r="F3" s="601"/>
      <c r="G3" s="601"/>
      <c r="H3" s="602"/>
      <c r="I3" s="603" t="s">
        <v>209</v>
      </c>
      <c r="J3" s="604"/>
      <c r="K3" s="604"/>
      <c r="L3" s="604"/>
      <c r="M3" s="604"/>
      <c r="N3" s="604"/>
      <c r="O3" s="604"/>
      <c r="P3" s="605"/>
      <c r="Q3" s="603" t="s">
        <v>91</v>
      </c>
      <c r="R3" s="604"/>
      <c r="S3" s="604"/>
      <c r="T3" s="604"/>
      <c r="U3" s="604"/>
      <c r="V3" s="605"/>
      <c r="W3" s="608" t="s">
        <v>404</v>
      </c>
      <c r="X3" s="608"/>
      <c r="Y3" s="608"/>
      <c r="Z3" s="608"/>
    </row>
    <row r="4" spans="1:27" ht="29.25" customHeight="1">
      <c r="A4" s="596"/>
      <c r="B4" s="596"/>
      <c r="C4" s="595" t="s">
        <v>170</v>
      </c>
      <c r="D4" s="595" t="s">
        <v>215</v>
      </c>
      <c r="E4" s="595" t="s">
        <v>210</v>
      </c>
      <c r="F4" s="595" t="s">
        <v>275</v>
      </c>
      <c r="G4" s="595" t="s">
        <v>211</v>
      </c>
      <c r="H4" s="595" t="s">
        <v>212</v>
      </c>
      <c r="I4" s="616" t="s">
        <v>165</v>
      </c>
      <c r="J4" s="617"/>
      <c r="K4" s="603" t="s">
        <v>110</v>
      </c>
      <c r="L4" s="604"/>
      <c r="M4" s="604"/>
      <c r="N4" s="604"/>
      <c r="O4" s="604"/>
      <c r="P4" s="605"/>
      <c r="Q4" s="607" t="s">
        <v>250</v>
      </c>
      <c r="R4" s="607" t="s">
        <v>216</v>
      </c>
      <c r="S4" s="607" t="s">
        <v>217</v>
      </c>
      <c r="T4" s="607" t="s">
        <v>92</v>
      </c>
      <c r="U4" s="607" t="s">
        <v>218</v>
      </c>
      <c r="V4" s="607" t="s">
        <v>219</v>
      </c>
      <c r="W4" s="606" t="s">
        <v>442</v>
      </c>
      <c r="X4" s="606" t="s">
        <v>443</v>
      </c>
      <c r="Y4" s="606" t="s">
        <v>444</v>
      </c>
      <c r="Z4" s="606" t="s">
        <v>445</v>
      </c>
    </row>
    <row r="5" spans="1:27" ht="29.25" customHeight="1">
      <c r="A5" s="596"/>
      <c r="B5" s="596"/>
      <c r="C5" s="596"/>
      <c r="D5" s="596"/>
      <c r="E5" s="596"/>
      <c r="F5" s="596"/>
      <c r="G5" s="596"/>
      <c r="H5" s="596"/>
      <c r="I5" s="607" t="s">
        <v>97</v>
      </c>
      <c r="J5" s="607" t="s">
        <v>98</v>
      </c>
      <c r="K5" s="607" t="s">
        <v>313</v>
      </c>
      <c r="L5" s="607"/>
      <c r="M5" s="607" t="s">
        <v>94</v>
      </c>
      <c r="N5" s="607"/>
      <c r="O5" s="607" t="s">
        <v>95</v>
      </c>
      <c r="P5" s="607" t="s">
        <v>96</v>
      </c>
      <c r="Q5" s="607"/>
      <c r="R5" s="607"/>
      <c r="S5" s="607"/>
      <c r="T5" s="607"/>
      <c r="U5" s="607"/>
      <c r="V5" s="607"/>
      <c r="W5" s="606"/>
      <c r="X5" s="606"/>
      <c r="Y5" s="606"/>
      <c r="Z5" s="606"/>
    </row>
    <row r="6" spans="1:27" ht="27.75" customHeight="1">
      <c r="A6" s="596"/>
      <c r="B6" s="596"/>
      <c r="C6" s="597"/>
      <c r="D6" s="597"/>
      <c r="E6" s="597"/>
      <c r="F6" s="596"/>
      <c r="G6" s="596"/>
      <c r="H6" s="597"/>
      <c r="I6" s="607"/>
      <c r="J6" s="607"/>
      <c r="K6" s="595" t="s">
        <v>312</v>
      </c>
      <c r="L6" s="595" t="s">
        <v>314</v>
      </c>
      <c r="M6" s="595" t="s">
        <v>252</v>
      </c>
      <c r="N6" s="595" t="s">
        <v>220</v>
      </c>
      <c r="O6" s="607"/>
      <c r="P6" s="607"/>
      <c r="Q6" s="607"/>
      <c r="R6" s="607"/>
      <c r="S6" s="607"/>
      <c r="T6" s="607"/>
      <c r="U6" s="607"/>
      <c r="V6" s="607"/>
      <c r="W6" s="606"/>
      <c r="X6" s="606"/>
      <c r="Y6" s="606"/>
      <c r="Z6" s="606"/>
    </row>
    <row r="7" spans="1:27" ht="32.25" customHeight="1">
      <c r="A7" s="599"/>
      <c r="B7" s="599"/>
      <c r="C7" s="598"/>
      <c r="D7" s="598"/>
      <c r="E7" s="598"/>
      <c r="F7" s="599"/>
      <c r="G7" s="599"/>
      <c r="H7" s="598"/>
      <c r="I7" s="607"/>
      <c r="J7" s="607"/>
      <c r="K7" s="599"/>
      <c r="L7" s="599"/>
      <c r="M7" s="599"/>
      <c r="N7" s="599"/>
      <c r="O7" s="607"/>
      <c r="P7" s="607"/>
      <c r="Q7" s="607"/>
      <c r="R7" s="607"/>
      <c r="S7" s="607"/>
      <c r="T7" s="607"/>
      <c r="U7" s="607"/>
      <c r="V7" s="607"/>
      <c r="W7" s="606"/>
      <c r="X7" s="606"/>
      <c r="Y7" s="606"/>
      <c r="Z7" s="606"/>
    </row>
    <row r="8" spans="1:27" ht="19.5" customHeight="1">
      <c r="A8" s="166"/>
      <c r="B8" s="167" t="s">
        <v>99</v>
      </c>
      <c r="C8" s="168">
        <v>1</v>
      </c>
      <c r="D8" s="169">
        <v>2</v>
      </c>
      <c r="E8" s="168">
        <v>3</v>
      </c>
      <c r="F8" s="169">
        <v>4</v>
      </c>
      <c r="G8" s="168">
        <v>5</v>
      </c>
      <c r="H8" s="169">
        <v>6</v>
      </c>
      <c r="I8" s="168">
        <v>7</v>
      </c>
      <c r="J8" s="169">
        <v>8</v>
      </c>
      <c r="K8" s="168">
        <v>9</v>
      </c>
      <c r="L8" s="169">
        <v>10</v>
      </c>
      <c r="M8" s="168">
        <v>11</v>
      </c>
      <c r="N8" s="169">
        <v>12</v>
      </c>
      <c r="O8" s="168">
        <v>13</v>
      </c>
      <c r="P8" s="169">
        <v>14</v>
      </c>
      <c r="Q8" s="168">
        <v>15</v>
      </c>
      <c r="R8" s="169">
        <v>16</v>
      </c>
      <c r="S8" s="168">
        <v>17</v>
      </c>
      <c r="T8" s="169">
        <v>18</v>
      </c>
      <c r="U8" s="168">
        <v>19</v>
      </c>
      <c r="V8" s="169">
        <v>20</v>
      </c>
      <c r="W8" s="606"/>
      <c r="X8" s="606"/>
      <c r="Y8" s="606"/>
      <c r="Z8" s="606"/>
    </row>
    <row r="9" spans="1:27" ht="26.25" customHeight="1">
      <c r="A9" s="170" t="s">
        <v>0</v>
      </c>
      <c r="B9" s="171" t="s">
        <v>100</v>
      </c>
      <c r="C9" s="250">
        <f>C13+C17</f>
        <v>1</v>
      </c>
      <c r="D9" s="250">
        <f t="shared" ref="D9:H9" si="0">D13+D17</f>
        <v>0</v>
      </c>
      <c r="E9" s="250">
        <f t="shared" si="0"/>
        <v>0</v>
      </c>
      <c r="F9" s="250">
        <f t="shared" si="0"/>
        <v>1</v>
      </c>
      <c r="G9" s="250">
        <f t="shared" si="0"/>
        <v>0</v>
      </c>
      <c r="H9" s="250">
        <f t="shared" si="0"/>
        <v>0</v>
      </c>
      <c r="I9" s="250">
        <f t="shared" ref="I9:V9" si="1">I13+I17</f>
        <v>0</v>
      </c>
      <c r="J9" s="250">
        <f t="shared" si="1"/>
        <v>0</v>
      </c>
      <c r="K9" s="250">
        <f t="shared" si="1"/>
        <v>0</v>
      </c>
      <c r="L9" s="250">
        <f t="shared" si="1"/>
        <v>0</v>
      </c>
      <c r="M9" s="250">
        <f t="shared" si="1"/>
        <v>0</v>
      </c>
      <c r="N9" s="250">
        <f t="shared" si="1"/>
        <v>0</v>
      </c>
      <c r="O9" s="250">
        <f t="shared" si="1"/>
        <v>0</v>
      </c>
      <c r="P9" s="250">
        <f t="shared" si="1"/>
        <v>0</v>
      </c>
      <c r="Q9" s="250">
        <f t="shared" si="1"/>
        <v>0</v>
      </c>
      <c r="R9" s="250">
        <f t="shared" si="1"/>
        <v>0</v>
      </c>
      <c r="S9" s="250">
        <f t="shared" si="1"/>
        <v>0</v>
      </c>
      <c r="T9" s="250">
        <f t="shared" si="1"/>
        <v>0</v>
      </c>
      <c r="U9" s="250">
        <f t="shared" si="1"/>
        <v>0</v>
      </c>
      <c r="V9" s="250">
        <f t="shared" si="1"/>
        <v>0</v>
      </c>
      <c r="W9" s="283">
        <f t="shared" ref="W9:W39" si="2">C9-D9-E9-F9-G9-H9</f>
        <v>0</v>
      </c>
      <c r="X9" s="283">
        <f>G9-I9-J9</f>
        <v>0</v>
      </c>
      <c r="Y9" s="283">
        <f>G9-K9-L9-M9-N9-O9-P9</f>
        <v>0</v>
      </c>
      <c r="Z9" s="283">
        <f>G9-Q9-R9-S9-T9-U9-V9</f>
        <v>0</v>
      </c>
    </row>
    <row r="10" spans="1:27" ht="26.25" customHeight="1">
      <c r="A10" s="170" t="s">
        <v>1</v>
      </c>
      <c r="B10" s="171" t="s">
        <v>101</v>
      </c>
      <c r="C10" s="250">
        <f t="shared" ref="C10:H11" si="3">C14+C18</f>
        <v>8</v>
      </c>
      <c r="D10" s="250">
        <f t="shared" si="3"/>
        <v>4</v>
      </c>
      <c r="E10" s="250">
        <f t="shared" si="3"/>
        <v>0</v>
      </c>
      <c r="F10" s="250">
        <f t="shared" si="3"/>
        <v>2</v>
      </c>
      <c r="G10" s="250">
        <f t="shared" si="3"/>
        <v>2</v>
      </c>
      <c r="H10" s="250">
        <f t="shared" si="3"/>
        <v>0</v>
      </c>
      <c r="I10" s="250">
        <f t="shared" ref="I10:V10" si="4">I14+I18</f>
        <v>1</v>
      </c>
      <c r="J10" s="250">
        <f t="shared" si="4"/>
        <v>1</v>
      </c>
      <c r="K10" s="250">
        <f t="shared" si="4"/>
        <v>0</v>
      </c>
      <c r="L10" s="250">
        <f t="shared" si="4"/>
        <v>0</v>
      </c>
      <c r="M10" s="250">
        <f t="shared" si="4"/>
        <v>0</v>
      </c>
      <c r="N10" s="250">
        <f t="shared" si="4"/>
        <v>0</v>
      </c>
      <c r="O10" s="250">
        <f t="shared" si="4"/>
        <v>0</v>
      </c>
      <c r="P10" s="250">
        <f t="shared" si="4"/>
        <v>2</v>
      </c>
      <c r="Q10" s="250">
        <f t="shared" si="4"/>
        <v>0</v>
      </c>
      <c r="R10" s="250">
        <f t="shared" si="4"/>
        <v>0</v>
      </c>
      <c r="S10" s="250">
        <f t="shared" si="4"/>
        <v>0</v>
      </c>
      <c r="T10" s="250">
        <f t="shared" si="4"/>
        <v>0</v>
      </c>
      <c r="U10" s="250">
        <f t="shared" si="4"/>
        <v>2</v>
      </c>
      <c r="V10" s="250">
        <f t="shared" si="4"/>
        <v>0</v>
      </c>
      <c r="W10" s="283">
        <f t="shared" si="2"/>
        <v>0</v>
      </c>
      <c r="X10" s="283">
        <f>G10-I10-J10</f>
        <v>0</v>
      </c>
      <c r="Y10" s="283">
        <f>G10-K10-L10-M10-N10-O10-P10</f>
        <v>0</v>
      </c>
      <c r="Z10" s="283">
        <f>G10-Q10-R10-S10-T10-U10-V10</f>
        <v>0</v>
      </c>
    </row>
    <row r="11" spans="1:27" ht="26.25" customHeight="1">
      <c r="A11" s="170" t="s">
        <v>166</v>
      </c>
      <c r="B11" s="171" t="s">
        <v>167</v>
      </c>
      <c r="C11" s="250">
        <f t="shared" si="3"/>
        <v>13</v>
      </c>
      <c r="D11" s="250">
        <f t="shared" si="3"/>
        <v>3</v>
      </c>
      <c r="E11" s="250">
        <f t="shared" si="3"/>
        <v>0</v>
      </c>
      <c r="F11" s="250">
        <f t="shared" si="3"/>
        <v>10</v>
      </c>
      <c r="G11" s="250">
        <f t="shared" si="3"/>
        <v>0</v>
      </c>
      <c r="H11" s="250">
        <f t="shared" si="3"/>
        <v>0</v>
      </c>
      <c r="I11" s="292"/>
      <c r="J11" s="292"/>
      <c r="K11" s="292"/>
      <c r="L11" s="292"/>
      <c r="M11" s="292"/>
      <c r="N11" s="292"/>
      <c r="O11" s="292"/>
      <c r="P11" s="292"/>
      <c r="Q11" s="292"/>
      <c r="R11" s="292"/>
      <c r="S11" s="292"/>
      <c r="T11" s="292"/>
      <c r="U11" s="292"/>
      <c r="V11" s="292"/>
      <c r="W11" s="283">
        <f t="shared" si="2"/>
        <v>0</v>
      </c>
      <c r="X11" s="284"/>
      <c r="Y11" s="284"/>
      <c r="Z11" s="284"/>
    </row>
    <row r="12" spans="1:27" ht="26.25" customHeight="1">
      <c r="A12" s="161" t="s">
        <v>8</v>
      </c>
      <c r="B12" s="162" t="s">
        <v>119</v>
      </c>
      <c r="C12" s="251"/>
      <c r="D12" s="172"/>
      <c r="E12" s="172"/>
      <c r="F12" s="172"/>
      <c r="G12" s="251"/>
      <c r="H12" s="172"/>
      <c r="I12" s="232"/>
      <c r="J12" s="233"/>
      <c r="K12" s="232"/>
      <c r="L12" s="232"/>
      <c r="M12" s="233"/>
      <c r="N12" s="232"/>
      <c r="O12" s="233"/>
      <c r="P12" s="233"/>
      <c r="Q12" s="232"/>
      <c r="R12" s="233"/>
      <c r="S12" s="233"/>
      <c r="T12" s="233"/>
      <c r="U12" s="233"/>
      <c r="V12" s="233"/>
      <c r="W12" s="283">
        <f t="shared" si="2"/>
        <v>0</v>
      </c>
      <c r="X12" s="283">
        <f>G12-I12-J12</f>
        <v>0</v>
      </c>
      <c r="Y12" s="283">
        <f>G12-K12-L12-M12-N12-O12-P12</f>
        <v>0</v>
      </c>
      <c r="Z12" s="283">
        <f>G12-Q12-R12-S12-T12-U12-V12</f>
        <v>0</v>
      </c>
    </row>
    <row r="13" spans="1:27" ht="26.25" customHeight="1">
      <c r="A13" s="163" t="s">
        <v>10</v>
      </c>
      <c r="B13" s="165" t="s">
        <v>102</v>
      </c>
      <c r="C13" s="251">
        <f>D13+E13+F13+G13</f>
        <v>1</v>
      </c>
      <c r="D13" s="173"/>
      <c r="E13" s="173"/>
      <c r="F13" s="173">
        <v>1</v>
      </c>
      <c r="G13" s="251">
        <v>0</v>
      </c>
      <c r="H13" s="173"/>
      <c r="I13" s="234"/>
      <c r="J13" s="235"/>
      <c r="K13" s="234"/>
      <c r="L13" s="234"/>
      <c r="M13" s="224"/>
      <c r="N13" s="234"/>
      <c r="O13" s="224"/>
      <c r="P13" s="224"/>
      <c r="Q13" s="234"/>
      <c r="R13" s="224"/>
      <c r="S13" s="224"/>
      <c r="T13" s="224"/>
      <c r="U13" s="224"/>
      <c r="V13" s="224"/>
      <c r="W13" s="283">
        <f t="shared" si="2"/>
        <v>0</v>
      </c>
      <c r="X13" s="283">
        <f>G13-I13-J13</f>
        <v>0</v>
      </c>
      <c r="Y13" s="283">
        <f>G13-K13-L13-M13-N13-O13-P13</f>
        <v>0</v>
      </c>
      <c r="Z13" s="283">
        <f>G13-Q13-R13-S13-T13-U13-V13</f>
        <v>0</v>
      </c>
    </row>
    <row r="14" spans="1:27" ht="26.25" customHeight="1">
      <c r="A14" s="163" t="s">
        <v>11</v>
      </c>
      <c r="B14" s="165" t="s">
        <v>103</v>
      </c>
      <c r="C14" s="307">
        <f t="shared" ref="C14:C20" si="5">D14+E14+F14+G14</f>
        <v>8</v>
      </c>
      <c r="D14" s="305">
        <v>4</v>
      </c>
      <c r="E14" s="305"/>
      <c r="F14" s="305">
        <v>2</v>
      </c>
      <c r="G14" s="307">
        <v>2</v>
      </c>
      <c r="H14" s="305"/>
      <c r="I14" s="416">
        <v>1</v>
      </c>
      <c r="J14" s="415">
        <v>1</v>
      </c>
      <c r="K14" s="416"/>
      <c r="L14" s="416"/>
      <c r="M14" s="415"/>
      <c r="N14" s="416"/>
      <c r="O14" s="415"/>
      <c r="P14" s="415">
        <v>2</v>
      </c>
      <c r="Q14" s="416"/>
      <c r="R14" s="415"/>
      <c r="S14" s="415"/>
      <c r="T14" s="415"/>
      <c r="U14" s="415">
        <v>2</v>
      </c>
      <c r="V14" s="415">
        <v>0</v>
      </c>
      <c r="W14" s="283">
        <f t="shared" si="2"/>
        <v>0</v>
      </c>
      <c r="X14" s="283">
        <f>G14-I14-J14</f>
        <v>0</v>
      </c>
      <c r="Y14" s="283">
        <f>G14-K14-L14-M14-N14-O14-P14</f>
        <v>0</v>
      </c>
      <c r="Z14" s="283">
        <f>G14-Q14-R14-S14-T14-U14-V14</f>
        <v>0</v>
      </c>
    </row>
    <row r="15" spans="1:27" ht="26.25" customHeight="1">
      <c r="A15" s="163" t="s">
        <v>32</v>
      </c>
      <c r="B15" s="165" t="s">
        <v>116</v>
      </c>
      <c r="C15" s="251">
        <f t="shared" si="5"/>
        <v>12</v>
      </c>
      <c r="D15" s="174">
        <v>3</v>
      </c>
      <c r="E15" s="174"/>
      <c r="F15" s="174">
        <v>9</v>
      </c>
      <c r="G15" s="251">
        <v>0</v>
      </c>
      <c r="H15" s="174">
        <v>0</v>
      </c>
      <c r="I15" s="292"/>
      <c r="J15" s="292"/>
      <c r="K15" s="292"/>
      <c r="L15" s="292"/>
      <c r="M15" s="292"/>
      <c r="N15" s="292"/>
      <c r="O15" s="292"/>
      <c r="P15" s="292"/>
      <c r="Q15" s="292"/>
      <c r="R15" s="292"/>
      <c r="S15" s="292"/>
      <c r="T15" s="292"/>
      <c r="U15" s="292"/>
      <c r="V15" s="292"/>
      <c r="W15" s="283">
        <f t="shared" si="2"/>
        <v>0</v>
      </c>
      <c r="X15" s="284"/>
      <c r="Y15" s="284"/>
      <c r="Z15" s="284"/>
    </row>
    <row r="16" spans="1:27" ht="26.25" customHeight="1">
      <c r="A16" s="163" t="s">
        <v>9</v>
      </c>
      <c r="B16" s="162" t="s">
        <v>489</v>
      </c>
      <c r="C16" s="251">
        <f t="shared" si="5"/>
        <v>0</v>
      </c>
      <c r="D16" s="172"/>
      <c r="E16" s="172"/>
      <c r="F16" s="172"/>
      <c r="G16" s="251"/>
      <c r="H16" s="172"/>
      <c r="I16" s="232"/>
      <c r="J16" s="233"/>
      <c r="K16" s="232"/>
      <c r="L16" s="232"/>
      <c r="M16" s="233"/>
      <c r="N16" s="232"/>
      <c r="O16" s="233"/>
      <c r="P16" s="233"/>
      <c r="Q16" s="232"/>
      <c r="R16" s="233"/>
      <c r="S16" s="233"/>
      <c r="T16" s="233"/>
      <c r="U16" s="233"/>
      <c r="V16" s="233"/>
      <c r="W16" s="283">
        <f t="shared" si="2"/>
        <v>0</v>
      </c>
      <c r="X16" s="283">
        <f>G16-I16-J16</f>
        <v>0</v>
      </c>
      <c r="Y16" s="283">
        <f>G16-K16-L16-M16-N16-O16-P16</f>
        <v>0</v>
      </c>
      <c r="Z16" s="283">
        <f>G16-Q16-R16-S16-T16-U16-V16</f>
        <v>0</v>
      </c>
    </row>
    <row r="17" spans="1:26" ht="26.25" customHeight="1">
      <c r="A17" s="163" t="s">
        <v>12</v>
      </c>
      <c r="B17" s="165" t="s">
        <v>102</v>
      </c>
      <c r="C17" s="251">
        <f t="shared" si="5"/>
        <v>0</v>
      </c>
      <c r="D17" s="251">
        <f>D21+D25+D29+D33+D37</f>
        <v>0</v>
      </c>
      <c r="E17" s="251">
        <f t="shared" ref="E17:V18" si="6">E21+E25+E29+E33+E37</f>
        <v>0</v>
      </c>
      <c r="F17" s="251">
        <f t="shared" si="6"/>
        <v>0</v>
      </c>
      <c r="G17" s="251">
        <f t="shared" si="6"/>
        <v>0</v>
      </c>
      <c r="H17" s="251">
        <f t="shared" si="6"/>
        <v>0</v>
      </c>
      <c r="I17" s="251">
        <f t="shared" si="6"/>
        <v>0</v>
      </c>
      <c r="J17" s="251">
        <f t="shared" si="6"/>
        <v>0</v>
      </c>
      <c r="K17" s="251">
        <f t="shared" si="6"/>
        <v>0</v>
      </c>
      <c r="L17" s="251">
        <f t="shared" si="6"/>
        <v>0</v>
      </c>
      <c r="M17" s="251">
        <f t="shared" si="6"/>
        <v>0</v>
      </c>
      <c r="N17" s="251">
        <f t="shared" si="6"/>
        <v>0</v>
      </c>
      <c r="O17" s="251">
        <f t="shared" si="6"/>
        <v>0</v>
      </c>
      <c r="P17" s="251">
        <f t="shared" si="6"/>
        <v>0</v>
      </c>
      <c r="Q17" s="251">
        <f t="shared" si="6"/>
        <v>0</v>
      </c>
      <c r="R17" s="251">
        <f t="shared" si="6"/>
        <v>0</v>
      </c>
      <c r="S17" s="251">
        <f t="shared" si="6"/>
        <v>0</v>
      </c>
      <c r="T17" s="251">
        <f t="shared" si="6"/>
        <v>0</v>
      </c>
      <c r="U17" s="251">
        <f t="shared" si="6"/>
        <v>0</v>
      </c>
      <c r="V17" s="251">
        <f t="shared" si="6"/>
        <v>0</v>
      </c>
      <c r="W17" s="283">
        <f t="shared" si="2"/>
        <v>0</v>
      </c>
      <c r="X17" s="283">
        <f>G17-I17-J17</f>
        <v>0</v>
      </c>
      <c r="Y17" s="283">
        <f>G17-K17-L17-M17-N17-O17-P17</f>
        <v>0</v>
      </c>
      <c r="Z17" s="283">
        <f>G17-Q17-R17-S17-T17-U17-V17</f>
        <v>0</v>
      </c>
    </row>
    <row r="18" spans="1:26" ht="26.25" customHeight="1">
      <c r="A18" s="163" t="s">
        <v>13</v>
      </c>
      <c r="B18" s="165" t="s">
        <v>103</v>
      </c>
      <c r="C18" s="251">
        <f t="shared" si="5"/>
        <v>0</v>
      </c>
      <c r="D18" s="251">
        <f t="shared" ref="D18:S19" si="7">D22+D26+D30+D34+D38</f>
        <v>0</v>
      </c>
      <c r="E18" s="251">
        <f t="shared" si="7"/>
        <v>0</v>
      </c>
      <c r="F18" s="251">
        <f t="shared" si="7"/>
        <v>0</v>
      </c>
      <c r="G18" s="251">
        <f t="shared" si="7"/>
        <v>0</v>
      </c>
      <c r="H18" s="251">
        <f t="shared" si="7"/>
        <v>0</v>
      </c>
      <c r="I18" s="251">
        <f t="shared" si="7"/>
        <v>0</v>
      </c>
      <c r="J18" s="251">
        <f t="shared" si="7"/>
        <v>0</v>
      </c>
      <c r="K18" s="251">
        <f t="shared" si="7"/>
        <v>0</v>
      </c>
      <c r="L18" s="251">
        <f t="shared" si="7"/>
        <v>0</v>
      </c>
      <c r="M18" s="251">
        <f t="shared" si="7"/>
        <v>0</v>
      </c>
      <c r="N18" s="251">
        <f t="shared" si="7"/>
        <v>0</v>
      </c>
      <c r="O18" s="251">
        <f t="shared" si="7"/>
        <v>0</v>
      </c>
      <c r="P18" s="251">
        <f t="shared" si="7"/>
        <v>0</v>
      </c>
      <c r="Q18" s="251">
        <f t="shared" si="7"/>
        <v>0</v>
      </c>
      <c r="R18" s="251">
        <f t="shared" si="7"/>
        <v>0</v>
      </c>
      <c r="S18" s="251">
        <f t="shared" si="7"/>
        <v>0</v>
      </c>
      <c r="T18" s="251">
        <f t="shared" si="6"/>
        <v>0</v>
      </c>
      <c r="U18" s="251">
        <f t="shared" si="6"/>
        <v>0</v>
      </c>
      <c r="V18" s="251">
        <f t="shared" si="6"/>
        <v>0</v>
      </c>
      <c r="W18" s="283">
        <f t="shared" si="2"/>
        <v>0</v>
      </c>
      <c r="X18" s="283">
        <f>G18-I18-J18</f>
        <v>0</v>
      </c>
      <c r="Y18" s="283">
        <f>G18-K18-L18-M18-N18-O18-P18</f>
        <v>0</v>
      </c>
      <c r="Z18" s="283">
        <f>G18-Q18-R18-S18-T18-U18-V18</f>
        <v>0</v>
      </c>
    </row>
    <row r="19" spans="1:26" ht="26.25" customHeight="1">
      <c r="A19" s="163" t="s">
        <v>164</v>
      </c>
      <c r="B19" s="165" t="s">
        <v>116</v>
      </c>
      <c r="C19" s="251">
        <f t="shared" si="5"/>
        <v>1</v>
      </c>
      <c r="D19" s="251">
        <f t="shared" si="7"/>
        <v>0</v>
      </c>
      <c r="E19" s="251">
        <f t="shared" si="7"/>
        <v>0</v>
      </c>
      <c r="F19" s="251">
        <f t="shared" si="7"/>
        <v>1</v>
      </c>
      <c r="G19" s="251">
        <f t="shared" si="7"/>
        <v>0</v>
      </c>
      <c r="H19" s="251">
        <f t="shared" si="7"/>
        <v>0</v>
      </c>
      <c r="I19" s="292"/>
      <c r="J19" s="292"/>
      <c r="K19" s="292"/>
      <c r="L19" s="292"/>
      <c r="M19" s="292"/>
      <c r="N19" s="292"/>
      <c r="O19" s="292"/>
      <c r="P19" s="292"/>
      <c r="Q19" s="292"/>
      <c r="R19" s="292"/>
      <c r="S19" s="292"/>
      <c r="T19" s="292"/>
      <c r="U19" s="292"/>
      <c r="V19" s="292"/>
      <c r="W19" s="283">
        <f t="shared" si="2"/>
        <v>0</v>
      </c>
      <c r="X19" s="284"/>
      <c r="Y19" s="284"/>
      <c r="Z19" s="284"/>
    </row>
    <row r="20" spans="1:26" ht="26.25" customHeight="1">
      <c r="A20" s="161" t="s">
        <v>104</v>
      </c>
      <c r="B20" s="162" t="s">
        <v>488</v>
      </c>
      <c r="C20" s="251">
        <f t="shared" si="5"/>
        <v>0</v>
      </c>
      <c r="D20" s="172"/>
      <c r="E20" s="172"/>
      <c r="F20" s="172"/>
      <c r="G20" s="251"/>
      <c r="H20" s="172"/>
      <c r="I20" s="232"/>
      <c r="J20" s="233"/>
      <c r="K20" s="232"/>
      <c r="L20" s="232"/>
      <c r="M20" s="233"/>
      <c r="N20" s="232"/>
      <c r="O20" s="233"/>
      <c r="P20" s="233"/>
      <c r="Q20" s="232"/>
      <c r="R20" s="233"/>
      <c r="S20" s="233"/>
      <c r="T20" s="233"/>
      <c r="U20" s="233"/>
      <c r="V20" s="233"/>
      <c r="W20" s="283">
        <f t="shared" si="2"/>
        <v>0</v>
      </c>
      <c r="X20" s="283">
        <f>G20-I20-J20</f>
        <v>0</v>
      </c>
      <c r="Y20" s="283">
        <f>G20-K20-L20-M20-N20-O20-P20</f>
        <v>0</v>
      </c>
      <c r="Z20" s="283">
        <f>G20-Q20-R20-S20-T20-U20-V20</f>
        <v>0</v>
      </c>
    </row>
    <row r="21" spans="1:26" ht="26.25" customHeight="1">
      <c r="A21" s="164" t="s">
        <v>190</v>
      </c>
      <c r="B21" s="165" t="s">
        <v>102</v>
      </c>
      <c r="C21" s="251"/>
      <c r="D21" s="172"/>
      <c r="E21" s="172"/>
      <c r="F21" s="172"/>
      <c r="G21" s="251"/>
      <c r="H21" s="172"/>
      <c r="I21" s="232"/>
      <c r="J21" s="233"/>
      <c r="K21" s="232"/>
      <c r="L21" s="232"/>
      <c r="M21" s="233"/>
      <c r="N21" s="232"/>
      <c r="O21" s="233"/>
      <c r="P21" s="233"/>
      <c r="Q21" s="232"/>
      <c r="R21" s="233"/>
      <c r="S21" s="233"/>
      <c r="T21" s="233"/>
      <c r="U21" s="233"/>
      <c r="V21" s="233"/>
      <c r="W21" s="283">
        <f t="shared" si="2"/>
        <v>0</v>
      </c>
      <c r="X21" s="283">
        <f>G21-I21-J21</f>
        <v>0</v>
      </c>
      <c r="Y21" s="283">
        <f>G21-K21-L21-M21-N21-O21-P21</f>
        <v>0</v>
      </c>
      <c r="Z21" s="283">
        <f>G21-Q21-R21-S21-T21-U21-V21</f>
        <v>0</v>
      </c>
    </row>
    <row r="22" spans="1:26" ht="26.25" customHeight="1">
      <c r="A22" s="164" t="s">
        <v>105</v>
      </c>
      <c r="B22" s="165" t="s">
        <v>103</v>
      </c>
      <c r="C22" s="251"/>
      <c r="D22" s="172"/>
      <c r="E22" s="172"/>
      <c r="F22" s="172"/>
      <c r="G22" s="251"/>
      <c r="H22" s="172"/>
      <c r="I22" s="232"/>
      <c r="J22" s="233"/>
      <c r="K22" s="232"/>
      <c r="L22" s="232"/>
      <c r="M22" s="233"/>
      <c r="N22" s="232"/>
      <c r="O22" s="233"/>
      <c r="P22" s="233"/>
      <c r="Q22" s="232"/>
      <c r="R22" s="233"/>
      <c r="S22" s="233"/>
      <c r="T22" s="233"/>
      <c r="U22" s="233"/>
      <c r="V22" s="233"/>
      <c r="W22" s="283">
        <f t="shared" si="2"/>
        <v>0</v>
      </c>
      <c r="X22" s="283">
        <f>G22-I22-J22</f>
        <v>0</v>
      </c>
      <c r="Y22" s="283">
        <f>G22-K22-L22-M22-N22-O22-P22</f>
        <v>0</v>
      </c>
      <c r="Z22" s="283">
        <f>G22-Q22-R22-S22-T22-U22-V22</f>
        <v>0</v>
      </c>
    </row>
    <row r="23" spans="1:26" ht="26.25" customHeight="1">
      <c r="A23" s="164" t="s">
        <v>168</v>
      </c>
      <c r="B23" s="165" t="s">
        <v>116</v>
      </c>
      <c r="C23" s="251">
        <v>1</v>
      </c>
      <c r="D23" s="172">
        <v>0</v>
      </c>
      <c r="E23" s="172"/>
      <c r="F23" s="172">
        <v>1</v>
      </c>
      <c r="G23" s="251"/>
      <c r="H23" s="172"/>
      <c r="I23" s="292">
        <v>0</v>
      </c>
      <c r="J23" s="292">
        <v>0</v>
      </c>
      <c r="K23" s="292">
        <v>0</v>
      </c>
      <c r="L23" s="292">
        <v>0</v>
      </c>
      <c r="M23" s="292">
        <v>0</v>
      </c>
      <c r="N23" s="292">
        <v>0</v>
      </c>
      <c r="O23" s="292">
        <v>0</v>
      </c>
      <c r="P23" s="292">
        <v>0</v>
      </c>
      <c r="Q23" s="292">
        <v>0</v>
      </c>
      <c r="R23" s="292">
        <v>0</v>
      </c>
      <c r="S23" s="292">
        <v>0</v>
      </c>
      <c r="T23" s="292">
        <v>0</v>
      </c>
      <c r="U23" s="292">
        <v>0</v>
      </c>
      <c r="V23" s="292">
        <v>0</v>
      </c>
      <c r="W23" s="283">
        <f t="shared" si="2"/>
        <v>0</v>
      </c>
      <c r="X23" s="284"/>
      <c r="Y23" s="284"/>
      <c r="Z23" s="284"/>
    </row>
    <row r="24" spans="1:26" ht="26.25" customHeight="1">
      <c r="A24" s="161" t="s">
        <v>106</v>
      </c>
      <c r="B24" s="162" t="s">
        <v>490</v>
      </c>
      <c r="C24" s="251"/>
      <c r="D24" s="172"/>
      <c r="E24" s="172"/>
      <c r="F24" s="172"/>
      <c r="G24" s="251"/>
      <c r="H24" s="172"/>
      <c r="I24" s="232"/>
      <c r="J24" s="233"/>
      <c r="K24" s="232"/>
      <c r="L24" s="232"/>
      <c r="M24" s="233"/>
      <c r="N24" s="232"/>
      <c r="O24" s="233"/>
      <c r="P24" s="233"/>
      <c r="Q24" s="232"/>
      <c r="R24" s="233"/>
      <c r="S24" s="233"/>
      <c r="T24" s="233"/>
      <c r="U24" s="233"/>
      <c r="V24" s="233"/>
      <c r="W24" s="283">
        <f t="shared" ref="W24:W31" si="8">C24-D24-E24-F24-G24-H24</f>
        <v>0</v>
      </c>
      <c r="X24" s="283">
        <f>G24-I24-J24</f>
        <v>0</v>
      </c>
      <c r="Y24" s="283">
        <f>G24-K24-L24-M24-N24-O24-P24</f>
        <v>0</v>
      </c>
      <c r="Z24" s="283">
        <f>G24-Q24-R24-S24-T24-U24-V24</f>
        <v>0</v>
      </c>
    </row>
    <row r="25" spans="1:26" ht="26.25" customHeight="1">
      <c r="A25" s="164" t="s">
        <v>448</v>
      </c>
      <c r="B25" s="165" t="s">
        <v>102</v>
      </c>
      <c r="C25" s="251"/>
      <c r="D25" s="172"/>
      <c r="E25" s="172"/>
      <c r="F25" s="172"/>
      <c r="G25" s="251"/>
      <c r="H25" s="172">
        <v>0</v>
      </c>
      <c r="I25" s="232">
        <v>0</v>
      </c>
      <c r="J25" s="233">
        <v>0</v>
      </c>
      <c r="K25" s="232">
        <v>0</v>
      </c>
      <c r="L25" s="232">
        <v>0</v>
      </c>
      <c r="M25" s="233">
        <v>0</v>
      </c>
      <c r="N25" s="232">
        <v>0</v>
      </c>
      <c r="O25" s="233">
        <v>0</v>
      </c>
      <c r="P25" s="233">
        <v>0</v>
      </c>
      <c r="Q25" s="232">
        <v>0</v>
      </c>
      <c r="R25" s="233">
        <v>0</v>
      </c>
      <c r="S25" s="233">
        <v>0</v>
      </c>
      <c r="T25" s="233">
        <v>0</v>
      </c>
      <c r="U25" s="233">
        <v>0</v>
      </c>
      <c r="V25" s="233">
        <v>0</v>
      </c>
      <c r="W25" s="283">
        <f t="shared" si="8"/>
        <v>0</v>
      </c>
      <c r="X25" s="283">
        <f>G25-I25-J25</f>
        <v>0</v>
      </c>
      <c r="Y25" s="283">
        <f>G25-K25-L25-M25-N25-O25-P25</f>
        <v>0</v>
      </c>
      <c r="Z25" s="283">
        <f>G25-Q25-R25-S25-T25-U25-V25</f>
        <v>0</v>
      </c>
    </row>
    <row r="26" spans="1:26" ht="26.25" customHeight="1">
      <c r="A26" s="164" t="s">
        <v>449</v>
      </c>
      <c r="B26" s="165" t="s">
        <v>103</v>
      </c>
      <c r="C26" s="251"/>
      <c r="D26" s="172"/>
      <c r="E26" s="172"/>
      <c r="F26" s="172"/>
      <c r="G26" s="251"/>
      <c r="H26" s="172">
        <v>0</v>
      </c>
      <c r="I26" s="232">
        <v>0</v>
      </c>
      <c r="J26" s="233">
        <v>0</v>
      </c>
      <c r="K26" s="232">
        <v>0</v>
      </c>
      <c r="L26" s="232">
        <v>0</v>
      </c>
      <c r="M26" s="233">
        <v>0</v>
      </c>
      <c r="N26" s="232">
        <v>0</v>
      </c>
      <c r="O26" s="233">
        <v>0</v>
      </c>
      <c r="P26" s="233">
        <v>0</v>
      </c>
      <c r="Q26" s="232">
        <v>0</v>
      </c>
      <c r="R26" s="233">
        <v>0</v>
      </c>
      <c r="S26" s="233">
        <v>0</v>
      </c>
      <c r="T26" s="233">
        <v>0</v>
      </c>
      <c r="U26" s="233">
        <v>0</v>
      </c>
      <c r="V26" s="233">
        <v>0</v>
      </c>
      <c r="W26" s="283">
        <f t="shared" si="8"/>
        <v>0</v>
      </c>
      <c r="X26" s="283">
        <f>G26-I26-J26</f>
        <v>0</v>
      </c>
      <c r="Y26" s="283">
        <f>G26-K26-L26-M26-N26-O26-P26</f>
        <v>0</v>
      </c>
      <c r="Z26" s="283">
        <f>G26-Q26-R26-S26-T26-U26-V26</f>
        <v>0</v>
      </c>
    </row>
    <row r="27" spans="1:26" ht="26.25" customHeight="1">
      <c r="A27" s="164" t="s">
        <v>450</v>
      </c>
      <c r="B27" s="165" t="s">
        <v>116</v>
      </c>
      <c r="C27" s="251"/>
      <c r="D27" s="172"/>
      <c r="E27" s="172"/>
      <c r="F27" s="172"/>
      <c r="G27" s="251"/>
      <c r="H27" s="172">
        <v>0</v>
      </c>
      <c r="I27" s="292"/>
      <c r="J27" s="292"/>
      <c r="K27" s="292"/>
      <c r="L27" s="292"/>
      <c r="M27" s="292"/>
      <c r="N27" s="292"/>
      <c r="O27" s="292"/>
      <c r="P27" s="292"/>
      <c r="Q27" s="292"/>
      <c r="R27" s="292"/>
      <c r="S27" s="292"/>
      <c r="T27" s="292"/>
      <c r="U27" s="292"/>
      <c r="V27" s="292"/>
      <c r="W27" s="283">
        <f t="shared" si="8"/>
        <v>0</v>
      </c>
      <c r="X27" s="284"/>
      <c r="Y27" s="284"/>
      <c r="Z27" s="284"/>
    </row>
    <row r="28" spans="1:26" ht="26.25" customHeight="1">
      <c r="A28" s="161" t="s">
        <v>451</v>
      </c>
      <c r="B28" s="162" t="s">
        <v>484</v>
      </c>
      <c r="C28" s="251"/>
      <c r="D28" s="172"/>
      <c r="E28" s="172"/>
      <c r="F28" s="172"/>
      <c r="G28" s="251"/>
      <c r="H28" s="172"/>
      <c r="I28" s="232"/>
      <c r="J28" s="233"/>
      <c r="K28" s="232"/>
      <c r="L28" s="232"/>
      <c r="M28" s="233"/>
      <c r="N28" s="232"/>
      <c r="O28" s="233"/>
      <c r="P28" s="233"/>
      <c r="Q28" s="232"/>
      <c r="R28" s="233"/>
      <c r="S28" s="233"/>
      <c r="T28" s="233"/>
      <c r="U28" s="233"/>
      <c r="V28" s="233"/>
      <c r="W28" s="283">
        <f t="shared" si="8"/>
        <v>0</v>
      </c>
      <c r="X28" s="283">
        <f>G28-I28-J28</f>
        <v>0</v>
      </c>
      <c r="Y28" s="283">
        <f>G28-K28-L28-M28-N28-O28-P28</f>
        <v>0</v>
      </c>
      <c r="Z28" s="283">
        <f>G28-Q28-R28-S28-T28-U28-V28</f>
        <v>0</v>
      </c>
    </row>
    <row r="29" spans="1:26" ht="26.25" customHeight="1">
      <c r="A29" s="164" t="s">
        <v>452</v>
      </c>
      <c r="B29" s="165" t="s">
        <v>102</v>
      </c>
      <c r="C29" s="251"/>
      <c r="D29" s="172"/>
      <c r="E29" s="172"/>
      <c r="F29" s="172"/>
      <c r="G29" s="251"/>
      <c r="H29" s="172">
        <v>0</v>
      </c>
      <c r="I29" s="232">
        <v>0</v>
      </c>
      <c r="J29" s="233">
        <v>0</v>
      </c>
      <c r="K29" s="232">
        <v>0</v>
      </c>
      <c r="L29" s="232">
        <v>0</v>
      </c>
      <c r="M29" s="233">
        <v>0</v>
      </c>
      <c r="N29" s="232">
        <v>0</v>
      </c>
      <c r="O29" s="233">
        <v>0</v>
      </c>
      <c r="P29" s="233">
        <v>0</v>
      </c>
      <c r="Q29" s="232">
        <v>0</v>
      </c>
      <c r="R29" s="233">
        <v>0</v>
      </c>
      <c r="S29" s="233">
        <v>0</v>
      </c>
      <c r="T29" s="233">
        <v>0</v>
      </c>
      <c r="U29" s="233">
        <v>0</v>
      </c>
      <c r="V29" s="233">
        <v>0</v>
      </c>
      <c r="W29" s="283">
        <f t="shared" si="8"/>
        <v>0</v>
      </c>
      <c r="X29" s="283">
        <f>G29-I29-J29</f>
        <v>0</v>
      </c>
      <c r="Y29" s="283">
        <f>G29-K29-L29-M29-N29-O29-P29</f>
        <v>0</v>
      </c>
      <c r="Z29" s="283">
        <f>G29-Q29-R29-S29-T29-U29-V29</f>
        <v>0</v>
      </c>
    </row>
    <row r="30" spans="1:26" ht="26.25" customHeight="1">
      <c r="A30" s="164" t="s">
        <v>453</v>
      </c>
      <c r="B30" s="165" t="s">
        <v>103</v>
      </c>
      <c r="C30" s="251"/>
      <c r="D30" s="172"/>
      <c r="E30" s="172"/>
      <c r="F30" s="172"/>
      <c r="G30" s="251"/>
      <c r="H30" s="172">
        <v>0</v>
      </c>
      <c r="I30" s="232">
        <v>0</v>
      </c>
      <c r="J30" s="233">
        <v>0</v>
      </c>
      <c r="K30" s="232">
        <v>0</v>
      </c>
      <c r="L30" s="232">
        <v>0</v>
      </c>
      <c r="M30" s="233">
        <v>0</v>
      </c>
      <c r="N30" s="232">
        <v>0</v>
      </c>
      <c r="O30" s="233">
        <v>0</v>
      </c>
      <c r="P30" s="233">
        <v>0</v>
      </c>
      <c r="Q30" s="232">
        <v>0</v>
      </c>
      <c r="R30" s="233">
        <v>0</v>
      </c>
      <c r="S30" s="233">
        <v>0</v>
      </c>
      <c r="T30" s="233">
        <v>0</v>
      </c>
      <c r="U30" s="233">
        <v>0</v>
      </c>
      <c r="V30" s="233">
        <v>0</v>
      </c>
      <c r="W30" s="283">
        <f t="shared" si="8"/>
        <v>0</v>
      </c>
      <c r="X30" s="283">
        <f>G30-I30-J30</f>
        <v>0</v>
      </c>
      <c r="Y30" s="283">
        <f>G30-K30-L30-M30-N30-O30-P30</f>
        <v>0</v>
      </c>
      <c r="Z30" s="283">
        <f>G30-Q30-R30-S30-T30-U30-V30</f>
        <v>0</v>
      </c>
    </row>
    <row r="31" spans="1:26" ht="26.25" customHeight="1">
      <c r="A31" s="164" t="s">
        <v>454</v>
      </c>
      <c r="B31" s="165" t="s">
        <v>116</v>
      </c>
      <c r="C31" s="251"/>
      <c r="D31" s="172"/>
      <c r="E31" s="172"/>
      <c r="F31" s="172"/>
      <c r="G31" s="251"/>
      <c r="H31" s="172">
        <v>0</v>
      </c>
      <c r="I31" s="292"/>
      <c r="J31" s="292"/>
      <c r="K31" s="292"/>
      <c r="L31" s="292"/>
      <c r="M31" s="292"/>
      <c r="N31" s="292"/>
      <c r="O31" s="292"/>
      <c r="P31" s="292"/>
      <c r="Q31" s="292"/>
      <c r="R31" s="292"/>
      <c r="S31" s="292"/>
      <c r="T31" s="292"/>
      <c r="U31" s="292"/>
      <c r="V31" s="292"/>
      <c r="W31" s="283">
        <f t="shared" si="8"/>
        <v>0</v>
      </c>
      <c r="X31" s="284"/>
      <c r="Y31" s="284"/>
      <c r="Z31" s="284"/>
    </row>
    <row r="32" spans="1:26" ht="26.25" customHeight="1">
      <c r="A32" s="161" t="s">
        <v>455</v>
      </c>
      <c r="B32" s="162" t="s">
        <v>485</v>
      </c>
      <c r="C32" s="251"/>
      <c r="D32" s="172"/>
      <c r="E32" s="172"/>
      <c r="F32" s="172"/>
      <c r="G32" s="251"/>
      <c r="H32" s="172"/>
      <c r="I32" s="232"/>
      <c r="J32" s="233"/>
      <c r="K32" s="232"/>
      <c r="L32" s="232"/>
      <c r="M32" s="233"/>
      <c r="N32" s="232"/>
      <c r="O32" s="233"/>
      <c r="P32" s="233"/>
      <c r="Q32" s="232"/>
      <c r="R32" s="233"/>
      <c r="S32" s="233"/>
      <c r="T32" s="233"/>
      <c r="U32" s="233"/>
      <c r="V32" s="233"/>
      <c r="W32" s="283">
        <f t="shared" si="2"/>
        <v>0</v>
      </c>
      <c r="X32" s="283">
        <f>G32-I32-J32</f>
        <v>0</v>
      </c>
      <c r="Y32" s="283">
        <f>G32-K32-L32-M32-N32-O32-P32</f>
        <v>0</v>
      </c>
      <c r="Z32" s="283">
        <f>G32-Q32-R32-S32-T32-U32-V32</f>
        <v>0</v>
      </c>
    </row>
    <row r="33" spans="1:26" ht="26.25" customHeight="1">
      <c r="A33" s="164" t="s">
        <v>456</v>
      </c>
      <c r="B33" s="165" t="s">
        <v>102</v>
      </c>
      <c r="C33" s="251"/>
      <c r="D33" s="172"/>
      <c r="E33" s="172"/>
      <c r="F33" s="172"/>
      <c r="G33" s="251"/>
      <c r="H33" s="172">
        <v>0</v>
      </c>
      <c r="I33" s="232">
        <v>0</v>
      </c>
      <c r="J33" s="233"/>
      <c r="K33" s="232"/>
      <c r="L33" s="232"/>
      <c r="M33" s="233"/>
      <c r="N33" s="232"/>
      <c r="O33" s="233"/>
      <c r="P33" s="233"/>
      <c r="Q33" s="232"/>
      <c r="R33" s="233"/>
      <c r="S33" s="233"/>
      <c r="T33" s="233"/>
      <c r="U33" s="233"/>
      <c r="V33" s="233"/>
      <c r="W33" s="283">
        <f t="shared" si="2"/>
        <v>0</v>
      </c>
      <c r="X33" s="283">
        <f>G33-I33-J33</f>
        <v>0</v>
      </c>
      <c r="Y33" s="283">
        <f>G33-K33-L33-M33-N33-O33-P33</f>
        <v>0</v>
      </c>
      <c r="Z33" s="283">
        <f>G33-Q33-R33-S33-T33-U33-V33</f>
        <v>0</v>
      </c>
    </row>
    <row r="34" spans="1:26" ht="26.25" customHeight="1">
      <c r="A34" s="164" t="s">
        <v>457</v>
      </c>
      <c r="B34" s="165" t="s">
        <v>103</v>
      </c>
      <c r="C34" s="251"/>
      <c r="D34" s="172"/>
      <c r="E34" s="172"/>
      <c r="F34" s="172"/>
      <c r="G34" s="251"/>
      <c r="H34" s="172">
        <v>0</v>
      </c>
      <c r="I34" s="232">
        <v>0</v>
      </c>
      <c r="J34" s="233">
        <v>0</v>
      </c>
      <c r="K34" s="232">
        <v>0</v>
      </c>
      <c r="L34" s="232">
        <v>0</v>
      </c>
      <c r="M34" s="233">
        <v>0</v>
      </c>
      <c r="N34" s="232">
        <v>0</v>
      </c>
      <c r="O34" s="233">
        <v>0</v>
      </c>
      <c r="P34" s="233">
        <v>0</v>
      </c>
      <c r="Q34" s="232">
        <v>0</v>
      </c>
      <c r="R34" s="233">
        <v>0</v>
      </c>
      <c r="S34" s="233">
        <v>0</v>
      </c>
      <c r="T34" s="233">
        <v>0</v>
      </c>
      <c r="U34" s="233">
        <v>0</v>
      </c>
      <c r="V34" s="233">
        <v>0</v>
      </c>
      <c r="W34" s="283">
        <f t="shared" si="2"/>
        <v>0</v>
      </c>
      <c r="X34" s="283">
        <f>G34-I34-J34</f>
        <v>0</v>
      </c>
      <c r="Y34" s="283">
        <f>G34-K34-L34-M34-N34-O34-P34</f>
        <v>0</v>
      </c>
      <c r="Z34" s="283">
        <f>G34-Q34-R34-S34-T34-U34-V34</f>
        <v>0</v>
      </c>
    </row>
    <row r="35" spans="1:26" ht="26.25" customHeight="1">
      <c r="A35" s="164" t="s">
        <v>458</v>
      </c>
      <c r="B35" s="165" t="s">
        <v>116</v>
      </c>
      <c r="C35" s="251"/>
      <c r="D35" s="172"/>
      <c r="E35" s="172"/>
      <c r="F35" s="172"/>
      <c r="G35" s="251"/>
      <c r="H35" s="172">
        <v>0</v>
      </c>
      <c r="I35" s="292"/>
      <c r="J35" s="292"/>
      <c r="K35" s="292"/>
      <c r="L35" s="292"/>
      <c r="M35" s="292"/>
      <c r="N35" s="292"/>
      <c r="O35" s="292"/>
      <c r="P35" s="292"/>
      <c r="Q35" s="292"/>
      <c r="R35" s="292"/>
      <c r="S35" s="292"/>
      <c r="T35" s="292"/>
      <c r="U35" s="292"/>
      <c r="V35" s="292"/>
      <c r="W35" s="283">
        <f t="shared" si="2"/>
        <v>0</v>
      </c>
      <c r="X35" s="284"/>
      <c r="Y35" s="284"/>
      <c r="Z35" s="284"/>
    </row>
    <row r="36" spans="1:26" ht="26.25" customHeight="1">
      <c r="A36" s="161" t="s">
        <v>459</v>
      </c>
      <c r="B36" s="162" t="s">
        <v>486</v>
      </c>
      <c r="C36" s="251"/>
      <c r="D36" s="172"/>
      <c r="E36" s="172"/>
      <c r="F36" s="172"/>
      <c r="G36" s="251"/>
      <c r="H36" s="172"/>
      <c r="I36" s="232"/>
      <c r="J36" s="233"/>
      <c r="K36" s="232"/>
      <c r="L36" s="232"/>
      <c r="M36" s="233"/>
      <c r="N36" s="232"/>
      <c r="O36" s="233"/>
      <c r="P36" s="233"/>
      <c r="Q36" s="232"/>
      <c r="R36" s="233"/>
      <c r="S36" s="233"/>
      <c r="T36" s="233"/>
      <c r="U36" s="233"/>
      <c r="V36" s="233"/>
      <c r="W36" s="283">
        <f t="shared" si="2"/>
        <v>0</v>
      </c>
      <c r="X36" s="283">
        <f>G36-I36-J36</f>
        <v>0</v>
      </c>
      <c r="Y36" s="283">
        <f>G36-K36-L36-M36-N36-O36-P36</f>
        <v>0</v>
      </c>
      <c r="Z36" s="283">
        <f>G36-Q36-R36-S36-T36-U36-V36</f>
        <v>0</v>
      </c>
    </row>
    <row r="37" spans="1:26" ht="26.25" customHeight="1">
      <c r="A37" s="164" t="s">
        <v>460</v>
      </c>
      <c r="B37" s="165" t="s">
        <v>102</v>
      </c>
      <c r="C37" s="251"/>
      <c r="D37" s="172"/>
      <c r="E37" s="172"/>
      <c r="F37" s="172"/>
      <c r="G37" s="251"/>
      <c r="H37" s="172">
        <v>0</v>
      </c>
      <c r="I37" s="172">
        <v>0</v>
      </c>
      <c r="J37" s="172">
        <v>0</v>
      </c>
      <c r="K37" s="172">
        <v>0</v>
      </c>
      <c r="L37" s="172">
        <v>0</v>
      </c>
      <c r="M37" s="172">
        <v>0</v>
      </c>
      <c r="N37" s="172">
        <v>0</v>
      </c>
      <c r="O37" s="172">
        <v>0</v>
      </c>
      <c r="P37" s="172">
        <v>0</v>
      </c>
      <c r="Q37" s="172">
        <v>0</v>
      </c>
      <c r="R37" s="172">
        <v>0</v>
      </c>
      <c r="S37" s="172">
        <v>0</v>
      </c>
      <c r="T37" s="172">
        <v>0</v>
      </c>
      <c r="U37" s="172">
        <v>0</v>
      </c>
      <c r="V37" s="172">
        <v>0</v>
      </c>
      <c r="W37" s="283">
        <f t="shared" si="2"/>
        <v>0</v>
      </c>
      <c r="X37" s="283">
        <f>G37-I37-J37</f>
        <v>0</v>
      </c>
      <c r="Y37" s="283">
        <f>G37-K37-L37-M37-N37-O37-P37</f>
        <v>0</v>
      </c>
      <c r="Z37" s="283">
        <f>G37-Q37-R37-S37-T37-U37-V37</f>
        <v>0</v>
      </c>
    </row>
    <row r="38" spans="1:26" ht="26.25" customHeight="1">
      <c r="A38" s="164" t="s">
        <v>461</v>
      </c>
      <c r="B38" s="165" t="s">
        <v>103</v>
      </c>
      <c r="C38" s="251"/>
      <c r="D38" s="172"/>
      <c r="E38" s="172"/>
      <c r="F38" s="172"/>
      <c r="G38" s="251"/>
      <c r="H38" s="172">
        <v>0</v>
      </c>
      <c r="I38" s="232">
        <v>0</v>
      </c>
      <c r="J38" s="232">
        <v>0</v>
      </c>
      <c r="K38" s="232">
        <v>0</v>
      </c>
      <c r="L38" s="232">
        <v>0</v>
      </c>
      <c r="M38" s="232">
        <v>0</v>
      </c>
      <c r="N38" s="232">
        <v>0</v>
      </c>
      <c r="O38" s="232">
        <v>0</v>
      </c>
      <c r="P38" s="232">
        <v>0</v>
      </c>
      <c r="Q38" s="232">
        <v>0</v>
      </c>
      <c r="R38" s="232">
        <v>0</v>
      </c>
      <c r="S38" s="232">
        <v>0</v>
      </c>
      <c r="T38" s="232">
        <v>0</v>
      </c>
      <c r="U38" s="232">
        <v>0</v>
      </c>
      <c r="V38" s="232">
        <v>0</v>
      </c>
      <c r="W38" s="283">
        <f t="shared" si="2"/>
        <v>0</v>
      </c>
      <c r="X38" s="283">
        <f>G38-I38-J38</f>
        <v>0</v>
      </c>
      <c r="Y38" s="283">
        <f>G38-K38-L38-M38-N38-O38-P38</f>
        <v>0</v>
      </c>
      <c r="Z38" s="283">
        <f>G38-Q38-R38-S38-T38-U38-V38</f>
        <v>0</v>
      </c>
    </row>
    <row r="39" spans="1:26" ht="26.25" customHeight="1">
      <c r="A39" s="164" t="s">
        <v>462</v>
      </c>
      <c r="B39" s="165" t="s">
        <v>116</v>
      </c>
      <c r="C39" s="251"/>
      <c r="D39" s="172"/>
      <c r="E39" s="172"/>
      <c r="F39" s="172"/>
      <c r="G39" s="251"/>
      <c r="H39" s="172">
        <v>0</v>
      </c>
      <c r="I39" s="292"/>
      <c r="J39" s="292"/>
      <c r="K39" s="292"/>
      <c r="L39" s="292"/>
      <c r="M39" s="292"/>
      <c r="N39" s="292"/>
      <c r="O39" s="292"/>
      <c r="P39" s="292"/>
      <c r="Q39" s="292"/>
      <c r="R39" s="292"/>
      <c r="S39" s="292"/>
      <c r="T39" s="292"/>
      <c r="U39" s="292"/>
      <c r="V39" s="292"/>
      <c r="W39" s="283">
        <f t="shared" si="2"/>
        <v>0</v>
      </c>
      <c r="X39" s="284"/>
      <c r="Y39" s="284"/>
      <c r="Z39" s="284"/>
    </row>
    <row r="40" spans="1:26" s="132" customFormat="1" ht="22.5" customHeight="1">
      <c r="A40" s="128"/>
      <c r="B40" s="587" t="s">
        <v>510</v>
      </c>
      <c r="C40" s="587"/>
      <c r="D40" s="587"/>
      <c r="E40" s="587"/>
      <c r="F40" s="587"/>
      <c r="G40" s="587"/>
      <c r="H40" s="587"/>
      <c r="I40" s="587"/>
      <c r="J40" s="587"/>
      <c r="K40" s="115"/>
      <c r="L40" s="115"/>
      <c r="M40" s="129"/>
      <c r="N40" s="130"/>
      <c r="O40" s="129"/>
      <c r="P40" s="615" t="s">
        <v>510</v>
      </c>
      <c r="Q40" s="615"/>
      <c r="R40" s="615"/>
      <c r="S40" s="615"/>
      <c r="T40" s="615"/>
      <c r="U40" s="615"/>
      <c r="V40" s="131"/>
    </row>
    <row r="41" spans="1:26" ht="18" customHeight="1">
      <c r="A41" s="103"/>
      <c r="B41" s="588" t="s">
        <v>137</v>
      </c>
      <c r="C41" s="588"/>
      <c r="D41" s="588"/>
      <c r="E41" s="588"/>
      <c r="F41" s="588"/>
      <c r="G41" s="588"/>
      <c r="H41" s="588"/>
      <c r="I41" s="588"/>
      <c r="J41" s="588"/>
      <c r="K41" s="117"/>
      <c r="L41" s="117"/>
      <c r="M41" s="106"/>
      <c r="N41" s="106"/>
      <c r="O41" s="105"/>
      <c r="P41" s="612" t="s">
        <v>497</v>
      </c>
      <c r="Q41" s="612"/>
      <c r="R41" s="612"/>
      <c r="S41" s="612"/>
      <c r="T41" s="612"/>
      <c r="U41" s="612"/>
      <c r="V41" s="105"/>
    </row>
    <row r="42" spans="1:26" ht="50.25" customHeight="1">
      <c r="A42" s="93"/>
      <c r="B42" s="119"/>
      <c r="C42" s="119"/>
      <c r="D42" s="119"/>
      <c r="E42" s="119"/>
      <c r="F42" s="119"/>
      <c r="G42" s="119"/>
      <c r="H42" s="106"/>
      <c r="I42" s="106"/>
      <c r="J42" s="119"/>
      <c r="K42" s="119"/>
      <c r="L42" s="119"/>
      <c r="M42" s="106"/>
      <c r="N42" s="106"/>
      <c r="O42" s="106"/>
      <c r="P42" s="133"/>
      <c r="Q42" s="133"/>
      <c r="R42" s="133"/>
      <c r="S42" s="133"/>
      <c r="T42" s="133"/>
      <c r="U42" s="133"/>
      <c r="V42" s="93"/>
    </row>
    <row r="43" spans="1:26" ht="50.25" customHeight="1">
      <c r="A43" s="93"/>
      <c r="B43" s="119"/>
      <c r="C43" s="119"/>
      <c r="D43" s="119"/>
      <c r="E43" s="119"/>
      <c r="F43" s="119"/>
      <c r="G43" s="119"/>
      <c r="H43" s="106"/>
      <c r="I43" s="106"/>
      <c r="J43" s="119"/>
      <c r="K43" s="119"/>
      <c r="L43" s="119"/>
      <c r="M43" s="106"/>
      <c r="N43" s="106"/>
      <c r="O43" s="106"/>
      <c r="P43" s="133"/>
      <c r="Q43" s="133"/>
      <c r="R43" s="133"/>
      <c r="S43" s="133"/>
      <c r="T43" s="133"/>
      <c r="U43" s="133"/>
      <c r="V43" s="93"/>
    </row>
    <row r="44" spans="1:26" ht="25.5" customHeight="1">
      <c r="A44" s="93"/>
      <c r="B44" s="119"/>
      <c r="C44" s="119"/>
      <c r="D44" s="119"/>
      <c r="E44" s="119"/>
      <c r="F44" s="119"/>
      <c r="G44" s="119"/>
      <c r="H44" s="106"/>
      <c r="I44" s="106"/>
      <c r="J44" s="119"/>
      <c r="K44" s="119"/>
      <c r="L44" s="119"/>
      <c r="M44" s="106"/>
      <c r="N44" s="106"/>
      <c r="O44" s="106"/>
      <c r="P44" s="133"/>
      <c r="Q44" s="133"/>
      <c r="R44" s="133"/>
      <c r="S44" s="133"/>
      <c r="T44" s="133"/>
      <c r="U44" s="133"/>
      <c r="V44" s="93"/>
    </row>
    <row r="45" spans="1:26" s="357" customFormat="1" ht="34.5" customHeight="1">
      <c r="A45" s="323"/>
      <c r="B45" s="613" t="str">
        <f>TT!C6</f>
        <v>Đinh Ba Duy</v>
      </c>
      <c r="C45" s="613"/>
      <c r="D45" s="613"/>
      <c r="E45" s="613"/>
      <c r="F45" s="613"/>
      <c r="G45" s="613"/>
      <c r="H45" s="613"/>
      <c r="I45" s="613"/>
      <c r="J45" s="613"/>
      <c r="K45" s="356"/>
      <c r="L45" s="356"/>
      <c r="M45" s="323"/>
      <c r="N45" s="323"/>
      <c r="O45" s="323"/>
      <c r="P45" s="614" t="str">
        <f>TT!C3</f>
        <v>Đoàn Thị Hạ</v>
      </c>
      <c r="Q45" s="614"/>
      <c r="R45" s="614"/>
      <c r="S45" s="614"/>
      <c r="T45" s="614"/>
      <c r="U45" s="614"/>
      <c r="V45" s="323"/>
    </row>
    <row r="51" spans="1:22" ht="18.75">
      <c r="A51" s="484" t="s">
        <v>385</v>
      </c>
      <c r="B51" s="484"/>
      <c r="C51" s="484"/>
      <c r="D51" s="484"/>
      <c r="E51" s="484"/>
      <c r="F51" s="484"/>
      <c r="G51" s="484"/>
      <c r="H51" s="484"/>
      <c r="I51" s="484"/>
      <c r="J51" s="484"/>
      <c r="K51" s="484"/>
      <c r="L51" s="484"/>
      <c r="M51" s="484"/>
      <c r="N51" s="484"/>
      <c r="O51" s="484"/>
      <c r="P51" s="484"/>
      <c r="Q51" s="484"/>
      <c r="R51" s="484"/>
      <c r="S51" s="484"/>
      <c r="T51" s="484"/>
      <c r="U51" s="484"/>
      <c r="V51" s="484"/>
    </row>
    <row r="52" spans="1:22" ht="18.75">
      <c r="A52" s="609" t="s">
        <v>402</v>
      </c>
      <c r="B52" s="609"/>
      <c r="C52" s="609"/>
      <c r="D52" s="609"/>
      <c r="E52" s="609"/>
      <c r="F52" s="609"/>
      <c r="G52" s="609"/>
      <c r="H52" s="609"/>
      <c r="I52" s="609"/>
      <c r="J52" s="609"/>
      <c r="K52" s="609"/>
      <c r="L52" s="609"/>
      <c r="M52" s="609"/>
      <c r="N52" s="609"/>
      <c r="O52" s="609"/>
      <c r="P52" s="609"/>
      <c r="Q52" s="609"/>
      <c r="R52" s="609"/>
      <c r="S52" s="609"/>
      <c r="T52" s="609"/>
      <c r="U52" s="609"/>
      <c r="V52" s="609"/>
    </row>
    <row r="53" spans="1:22" ht="15.75" customHeight="1">
      <c r="A53" s="610" t="s">
        <v>386</v>
      </c>
      <c r="B53" s="611"/>
      <c r="C53" s="611"/>
      <c r="D53" s="611"/>
      <c r="E53" s="611"/>
      <c r="F53" s="611"/>
      <c r="G53" s="611"/>
      <c r="H53" s="611"/>
      <c r="I53" s="611"/>
      <c r="J53" s="611"/>
      <c r="K53" s="611"/>
      <c r="L53" s="611"/>
      <c r="M53" s="611"/>
      <c r="N53" s="611"/>
      <c r="O53" s="611"/>
      <c r="P53" s="611"/>
      <c r="Q53" s="611"/>
      <c r="R53" s="611"/>
      <c r="S53" s="611"/>
      <c r="T53" s="611"/>
      <c r="U53" s="611"/>
      <c r="V53" s="611"/>
    </row>
    <row r="54" spans="1:22" ht="15.75" customHeight="1">
      <c r="A54" s="279"/>
      <c r="B54" s="280"/>
      <c r="C54" s="280"/>
      <c r="D54" s="280"/>
      <c r="E54" s="280"/>
      <c r="F54" s="280"/>
      <c r="G54" s="280"/>
      <c r="H54" s="280"/>
      <c r="I54" s="280"/>
      <c r="J54" s="280"/>
      <c r="K54" s="280"/>
      <c r="L54" s="280"/>
      <c r="M54" s="280"/>
      <c r="N54" s="280"/>
      <c r="O54" s="280"/>
      <c r="P54" s="280"/>
      <c r="Q54" s="280"/>
      <c r="R54" s="280"/>
      <c r="S54" s="280"/>
      <c r="T54" s="280"/>
      <c r="U54" s="280"/>
      <c r="V54" s="280"/>
    </row>
  </sheetData>
  <sheetProtection formatCells="0" formatColumns="0" formatRows="0" insertRows="0" deleteRows="0"/>
  <mergeCells count="47">
    <mergeCell ref="A52:V52"/>
    <mergeCell ref="A53:V53"/>
    <mergeCell ref="W4:W8"/>
    <mergeCell ref="X4:X8"/>
    <mergeCell ref="A51:V51"/>
    <mergeCell ref="G4:G7"/>
    <mergeCell ref="B41:J41"/>
    <mergeCell ref="P41:U41"/>
    <mergeCell ref="B45:J45"/>
    <mergeCell ref="P45:U45"/>
    <mergeCell ref="B40:J40"/>
    <mergeCell ref="P40:U40"/>
    <mergeCell ref="I4:J4"/>
    <mergeCell ref="I5:I7"/>
    <mergeCell ref="J5:J7"/>
    <mergeCell ref="K5:L5"/>
    <mergeCell ref="Q3:V3"/>
    <mergeCell ref="F4:F7"/>
    <mergeCell ref="Y4:Y8"/>
    <mergeCell ref="Z4:Z8"/>
    <mergeCell ref="N6:N7"/>
    <mergeCell ref="V4:V7"/>
    <mergeCell ref="O5:O7"/>
    <mergeCell ref="P5:P7"/>
    <mergeCell ref="Q4:Q7"/>
    <mergeCell ref="R4:R7"/>
    <mergeCell ref="S4:S7"/>
    <mergeCell ref="T4:T7"/>
    <mergeCell ref="U4:U7"/>
    <mergeCell ref="M5:N5"/>
    <mergeCell ref="W3:Z3"/>
    <mergeCell ref="A1:D1"/>
    <mergeCell ref="E1:P1"/>
    <mergeCell ref="Q2:V2"/>
    <mergeCell ref="Q1:V1"/>
    <mergeCell ref="H4:H7"/>
    <mergeCell ref="B3:B7"/>
    <mergeCell ref="C3:H3"/>
    <mergeCell ref="I3:P3"/>
    <mergeCell ref="K4:P4"/>
    <mergeCell ref="A3:A7"/>
    <mergeCell ref="C4:C7"/>
    <mergeCell ref="D4:D7"/>
    <mergeCell ref="E4:E7"/>
    <mergeCell ref="K6:K7"/>
    <mergeCell ref="L6:L7"/>
    <mergeCell ref="M6:M7"/>
  </mergeCells>
  <pageMargins left="0.33" right="0.23" top="0.42" bottom="0.39" header="0.31496062992126" footer="0.31496062992126"/>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AA28"/>
  <sheetViews>
    <sheetView view="pageBreakPreview" zoomScaleSheetLayoutView="100" workbookViewId="0">
      <selection activeCell="C2" sqref="C2"/>
    </sheetView>
  </sheetViews>
  <sheetFormatPr defaultColWidth="8.875" defaultRowHeight="15.75"/>
  <cols>
    <col min="1" max="1" width="3.875" customWidth="1"/>
    <col min="2" max="2" width="16.875" customWidth="1"/>
    <col min="3" max="21" width="7" style="16" customWidth="1"/>
    <col min="22" max="22" width="5.75" style="16" customWidth="1"/>
    <col min="23" max="23" width="5.375" style="16" customWidth="1"/>
    <col min="24" max="24" width="6" style="16" customWidth="1"/>
    <col min="25" max="28" width="5.375" customWidth="1"/>
  </cols>
  <sheetData>
    <row r="1" spans="1:27" ht="69.75" customHeight="1">
      <c r="A1" s="629" t="s">
        <v>284</v>
      </c>
      <c r="B1" s="629"/>
      <c r="C1" s="629"/>
      <c r="D1" s="629"/>
      <c r="E1" s="579" t="s">
        <v>519</v>
      </c>
      <c r="F1" s="579"/>
      <c r="G1" s="579"/>
      <c r="H1" s="579"/>
      <c r="I1" s="579"/>
      <c r="J1" s="579"/>
      <c r="K1" s="579"/>
      <c r="L1" s="579"/>
      <c r="M1" s="579"/>
      <c r="N1" s="579"/>
      <c r="O1" s="579"/>
      <c r="P1" s="579"/>
      <c r="Q1" s="514" t="str">
        <f>TT!C2</f>
        <v>Đơn vị, người báo cáo: Thi hành án dân sự tỉnh Cao Bằng
Đơn vị nhận báo cáo: Cục Quản lý Thi hành án dân sự</v>
      </c>
      <c r="R1" s="514"/>
      <c r="S1" s="514"/>
      <c r="T1" s="514"/>
      <c r="U1" s="514"/>
      <c r="V1" s="238"/>
      <c r="W1" s="238"/>
      <c r="X1" s="238"/>
    </row>
    <row r="2" spans="1:27" ht="15.75" customHeight="1">
      <c r="Q2" s="630" t="s">
        <v>263</v>
      </c>
      <c r="R2" s="630"/>
      <c r="S2" s="630"/>
      <c r="T2" s="630"/>
      <c r="U2" s="630"/>
      <c r="V2" s="285"/>
      <c r="W2" s="285"/>
      <c r="X2" s="285"/>
    </row>
    <row r="3" spans="1:27" ht="18.75" customHeight="1">
      <c r="A3" s="622" t="s">
        <v>79</v>
      </c>
      <c r="B3" s="622" t="s">
        <v>80</v>
      </c>
      <c r="C3" s="582" t="s">
        <v>107</v>
      </c>
      <c r="D3" s="582"/>
      <c r="E3" s="582"/>
      <c r="F3" s="582" t="s">
        <v>108</v>
      </c>
      <c r="G3" s="582"/>
      <c r="H3" s="582"/>
      <c r="I3" s="582" t="s">
        <v>109</v>
      </c>
      <c r="J3" s="582"/>
      <c r="K3" s="582"/>
      <c r="L3" s="582" t="s">
        <v>253</v>
      </c>
      <c r="M3" s="582"/>
      <c r="N3" s="582"/>
      <c r="O3" s="582"/>
      <c r="P3" s="582"/>
      <c r="Q3" s="582"/>
      <c r="R3" s="582"/>
      <c r="S3" s="582" t="s">
        <v>254</v>
      </c>
      <c r="T3" s="582"/>
      <c r="U3" s="582"/>
      <c r="V3" s="286"/>
      <c r="W3" s="286"/>
      <c r="X3" s="286"/>
    </row>
    <row r="4" spans="1:27" ht="18.75" customHeight="1">
      <c r="A4" s="623"/>
      <c r="B4" s="623"/>
      <c r="C4" s="582"/>
      <c r="D4" s="582"/>
      <c r="E4" s="582"/>
      <c r="F4" s="582"/>
      <c r="G4" s="582"/>
      <c r="H4" s="582"/>
      <c r="I4" s="582"/>
      <c r="J4" s="582"/>
      <c r="K4" s="582"/>
      <c r="L4" s="582" t="s">
        <v>110</v>
      </c>
      <c r="M4" s="582"/>
      <c r="N4" s="582"/>
      <c r="O4" s="582"/>
      <c r="P4" s="582" t="s">
        <v>111</v>
      </c>
      <c r="Q4" s="582"/>
      <c r="R4" s="582"/>
      <c r="S4" s="582"/>
      <c r="T4" s="582"/>
      <c r="U4" s="582"/>
      <c r="V4" s="286"/>
      <c r="W4" s="286"/>
      <c r="X4" s="286"/>
    </row>
    <row r="5" spans="1:27" ht="18.75" customHeight="1">
      <c r="A5" s="623"/>
      <c r="B5" s="623"/>
      <c r="C5" s="582"/>
      <c r="D5" s="582"/>
      <c r="E5" s="582"/>
      <c r="F5" s="582"/>
      <c r="G5" s="582"/>
      <c r="H5" s="582"/>
      <c r="I5" s="582"/>
      <c r="J5" s="582"/>
      <c r="K5" s="582"/>
      <c r="L5" s="618" t="s">
        <v>7</v>
      </c>
      <c r="M5" s="582" t="s">
        <v>4</v>
      </c>
      <c r="N5" s="582"/>
      <c r="O5" s="582"/>
      <c r="P5" s="618" t="s">
        <v>7</v>
      </c>
      <c r="Q5" s="582" t="s">
        <v>4</v>
      </c>
      <c r="R5" s="582"/>
      <c r="S5" s="582"/>
      <c r="T5" s="582"/>
      <c r="U5" s="582"/>
      <c r="V5" s="631" t="s">
        <v>404</v>
      </c>
      <c r="W5" s="632"/>
      <c r="X5" s="632"/>
      <c r="Y5" s="632"/>
      <c r="Z5" s="632"/>
      <c r="AA5" s="632"/>
    </row>
    <row r="6" spans="1:27" ht="48" customHeight="1">
      <c r="A6" s="623"/>
      <c r="B6" s="623"/>
      <c r="C6" s="618" t="s">
        <v>112</v>
      </c>
      <c r="D6" s="618" t="s">
        <v>113</v>
      </c>
      <c r="E6" s="618" t="s">
        <v>114</v>
      </c>
      <c r="F6" s="618" t="s">
        <v>115</v>
      </c>
      <c r="G6" s="618" t="s">
        <v>113</v>
      </c>
      <c r="H6" s="618" t="s">
        <v>114</v>
      </c>
      <c r="I6" s="618" t="s">
        <v>112</v>
      </c>
      <c r="J6" s="618" t="s">
        <v>113</v>
      </c>
      <c r="K6" s="618" t="s">
        <v>114</v>
      </c>
      <c r="L6" s="620"/>
      <c r="M6" s="618" t="s">
        <v>102</v>
      </c>
      <c r="N6" s="618" t="s">
        <v>103</v>
      </c>
      <c r="O6" s="618" t="s">
        <v>116</v>
      </c>
      <c r="P6" s="620"/>
      <c r="Q6" s="618" t="s">
        <v>175</v>
      </c>
      <c r="R6" s="618" t="s">
        <v>176</v>
      </c>
      <c r="S6" s="618" t="s">
        <v>7</v>
      </c>
      <c r="T6" s="618" t="s">
        <v>118</v>
      </c>
      <c r="U6" s="618" t="s">
        <v>93</v>
      </c>
      <c r="V6" s="582" t="s">
        <v>407</v>
      </c>
      <c r="W6" s="582" t="s">
        <v>408</v>
      </c>
      <c r="X6" s="582" t="s">
        <v>409</v>
      </c>
      <c r="Y6" s="582" t="s">
        <v>410</v>
      </c>
      <c r="Z6" s="582" t="s">
        <v>411</v>
      </c>
      <c r="AA6" s="582" t="s">
        <v>432</v>
      </c>
    </row>
    <row r="7" spans="1:27" ht="27.75" customHeight="1">
      <c r="A7" s="624"/>
      <c r="B7" s="624"/>
      <c r="C7" s="619"/>
      <c r="D7" s="619"/>
      <c r="E7" s="619"/>
      <c r="F7" s="619"/>
      <c r="G7" s="619"/>
      <c r="H7" s="619"/>
      <c r="I7" s="619"/>
      <c r="J7" s="619"/>
      <c r="K7" s="619"/>
      <c r="L7" s="619"/>
      <c r="M7" s="619"/>
      <c r="N7" s="619"/>
      <c r="O7" s="619"/>
      <c r="P7" s="619"/>
      <c r="Q7" s="619"/>
      <c r="R7" s="619"/>
      <c r="S7" s="619"/>
      <c r="T7" s="619"/>
      <c r="U7" s="619"/>
      <c r="V7" s="582"/>
      <c r="W7" s="582"/>
      <c r="X7" s="582"/>
      <c r="Y7" s="582"/>
      <c r="Z7" s="582"/>
      <c r="AA7" s="582"/>
    </row>
    <row r="8" spans="1:27">
      <c r="A8" s="621" t="s">
        <v>3</v>
      </c>
      <c r="B8" s="621"/>
      <c r="C8" s="83">
        <v>1</v>
      </c>
      <c r="D8" s="83">
        <v>2</v>
      </c>
      <c r="E8" s="83">
        <v>3</v>
      </c>
      <c r="F8" s="83">
        <v>4</v>
      </c>
      <c r="G8" s="83">
        <v>5</v>
      </c>
      <c r="H8" s="83">
        <v>6</v>
      </c>
      <c r="I8" s="83">
        <v>7</v>
      </c>
      <c r="J8" s="83">
        <v>8</v>
      </c>
      <c r="K8" s="83">
        <v>9</v>
      </c>
      <c r="L8" s="83">
        <v>10</v>
      </c>
      <c r="M8" s="83">
        <v>11</v>
      </c>
      <c r="N8" s="83">
        <v>12</v>
      </c>
      <c r="O8" s="83">
        <v>13</v>
      </c>
      <c r="P8" s="83">
        <v>14</v>
      </c>
      <c r="Q8" s="83">
        <v>15</v>
      </c>
      <c r="R8" s="83">
        <v>16</v>
      </c>
      <c r="S8" s="83">
        <v>17</v>
      </c>
      <c r="T8" s="83">
        <v>18</v>
      </c>
      <c r="U8" s="83">
        <v>19</v>
      </c>
      <c r="V8" s="287"/>
      <c r="W8" s="287"/>
      <c r="X8" s="287"/>
    </row>
    <row r="9" spans="1:27" s="39" customFormat="1" ht="16.5" customHeight="1">
      <c r="A9" s="147"/>
      <c r="B9" s="147" t="s">
        <v>7</v>
      </c>
      <c r="C9" s="252">
        <f>C10+C11</f>
        <v>8</v>
      </c>
      <c r="D9" s="252">
        <f t="shared" ref="D9:U9" si="0">D10+D11</f>
        <v>9</v>
      </c>
      <c r="E9" s="252">
        <f t="shared" si="0"/>
        <v>8</v>
      </c>
      <c r="F9" s="252">
        <f t="shared" si="0"/>
        <v>0</v>
      </c>
      <c r="G9" s="252">
        <f t="shared" si="0"/>
        <v>0</v>
      </c>
      <c r="H9" s="252">
        <f t="shared" si="0"/>
        <v>0</v>
      </c>
      <c r="I9" s="252">
        <f t="shared" si="0"/>
        <v>8</v>
      </c>
      <c r="J9" s="252">
        <f t="shared" si="0"/>
        <v>9</v>
      </c>
      <c r="K9" s="252">
        <f t="shared" si="0"/>
        <v>8</v>
      </c>
      <c r="L9" s="252">
        <f t="shared" ref="L9:L16" si="1">M9+N9+O9</f>
        <v>8</v>
      </c>
      <c r="M9" s="252">
        <f t="shared" si="0"/>
        <v>1</v>
      </c>
      <c r="N9" s="252">
        <f t="shared" si="0"/>
        <v>2</v>
      </c>
      <c r="O9" s="252">
        <f t="shared" si="0"/>
        <v>5</v>
      </c>
      <c r="P9" s="252">
        <f t="shared" ref="P9:P16" si="2">Q9+R9</f>
        <v>8</v>
      </c>
      <c r="Q9" s="252">
        <f t="shared" si="0"/>
        <v>8</v>
      </c>
      <c r="R9" s="252">
        <f t="shared" si="0"/>
        <v>0</v>
      </c>
      <c r="S9" s="252">
        <f t="shared" ref="S9:S16" si="3">T9+U9</f>
        <v>8</v>
      </c>
      <c r="T9" s="252">
        <f t="shared" si="0"/>
        <v>8</v>
      </c>
      <c r="U9" s="252">
        <f t="shared" si="0"/>
        <v>0</v>
      </c>
      <c r="V9" s="252">
        <f>L9-E9-H9</f>
        <v>0</v>
      </c>
      <c r="W9" s="252">
        <f>L9-P9</f>
        <v>0</v>
      </c>
      <c r="X9" s="252">
        <f>L9-M9-N9-O9</f>
        <v>0</v>
      </c>
      <c r="Y9" s="288">
        <f>P9-Q9-R9</f>
        <v>0</v>
      </c>
      <c r="Z9" s="288">
        <f>Q9-S9</f>
        <v>0</v>
      </c>
      <c r="AA9" s="288">
        <f>S9-T9-U9</f>
        <v>0</v>
      </c>
    </row>
    <row r="10" spans="1:27" s="39" customFormat="1" ht="16.5" customHeight="1">
      <c r="A10" s="157" t="s">
        <v>0</v>
      </c>
      <c r="B10" s="147" t="s">
        <v>481</v>
      </c>
      <c r="C10" s="155">
        <v>7</v>
      </c>
      <c r="D10" s="155">
        <v>8</v>
      </c>
      <c r="E10" s="155">
        <v>7</v>
      </c>
      <c r="F10" s="155"/>
      <c r="G10" s="155"/>
      <c r="H10" s="155"/>
      <c r="I10" s="155">
        <v>7</v>
      </c>
      <c r="J10" s="155">
        <v>8</v>
      </c>
      <c r="K10" s="155">
        <v>7</v>
      </c>
      <c r="L10" s="252">
        <f t="shared" si="1"/>
        <v>7</v>
      </c>
      <c r="M10" s="155">
        <v>1</v>
      </c>
      <c r="N10" s="155">
        <v>2</v>
      </c>
      <c r="O10" s="155">
        <v>4</v>
      </c>
      <c r="P10" s="252">
        <f t="shared" si="2"/>
        <v>7</v>
      </c>
      <c r="Q10" s="155">
        <v>7</v>
      </c>
      <c r="R10" s="155">
        <v>0</v>
      </c>
      <c r="S10" s="252">
        <f t="shared" si="3"/>
        <v>7</v>
      </c>
      <c r="T10" s="155">
        <v>7</v>
      </c>
      <c r="U10" s="155">
        <v>0</v>
      </c>
      <c r="V10" s="252">
        <f t="shared" ref="V10:V12" si="4">L10-E10-H10</f>
        <v>0</v>
      </c>
      <c r="W10" s="252">
        <f t="shared" ref="W10:W12" si="5">L10-P10</f>
        <v>0</v>
      </c>
      <c r="X10" s="252">
        <f t="shared" ref="X10:X12" si="6">L10-M10-N10-O10</f>
        <v>0</v>
      </c>
      <c r="Y10" s="288">
        <f t="shared" ref="Y10:Y12" si="7">P10-Q10-R10</f>
        <v>0</v>
      </c>
      <c r="Z10" s="288">
        <f t="shared" ref="Z10:Z12" si="8">Q10-S10</f>
        <v>0</v>
      </c>
      <c r="AA10" s="288">
        <f t="shared" ref="AA10:AA12" si="9">S10-T10-U10</f>
        <v>0</v>
      </c>
    </row>
    <row r="11" spans="1:27" s="39" customFormat="1" ht="16.5" customHeight="1">
      <c r="A11" s="157" t="s">
        <v>1</v>
      </c>
      <c r="B11" s="147" t="s">
        <v>5</v>
      </c>
      <c r="C11" s="252">
        <f t="shared" ref="C11:K11" si="10">SUM(C12:C16)</f>
        <v>1</v>
      </c>
      <c r="D11" s="252">
        <f t="shared" si="10"/>
        <v>1</v>
      </c>
      <c r="E11" s="252">
        <f t="shared" si="10"/>
        <v>1</v>
      </c>
      <c r="F11" s="252">
        <f t="shared" si="10"/>
        <v>0</v>
      </c>
      <c r="G11" s="252">
        <f t="shared" si="10"/>
        <v>0</v>
      </c>
      <c r="H11" s="252">
        <f t="shared" si="10"/>
        <v>0</v>
      </c>
      <c r="I11" s="252">
        <f t="shared" si="10"/>
        <v>1</v>
      </c>
      <c r="J11" s="252">
        <f t="shared" si="10"/>
        <v>1</v>
      </c>
      <c r="K11" s="252">
        <f t="shared" si="10"/>
        <v>1</v>
      </c>
      <c r="L11" s="252">
        <f t="shared" si="1"/>
        <v>1</v>
      </c>
      <c r="M11" s="252">
        <f>SUM(M12:M16)</f>
        <v>0</v>
      </c>
      <c r="N11" s="252">
        <f>SUM(N12:N16)</f>
        <v>0</v>
      </c>
      <c r="O11" s="252">
        <f>SUM(O12:O16)</f>
        <v>1</v>
      </c>
      <c r="P11" s="252">
        <f t="shared" si="2"/>
        <v>1</v>
      </c>
      <c r="Q11" s="252">
        <f>SUM(Q12:Q16)</f>
        <v>1</v>
      </c>
      <c r="R11" s="252">
        <f>SUM(R12:R16)</f>
        <v>0</v>
      </c>
      <c r="S11" s="252">
        <f t="shared" si="3"/>
        <v>1</v>
      </c>
      <c r="T11" s="252">
        <f>SUM(T12:T16)</f>
        <v>1</v>
      </c>
      <c r="U11" s="252">
        <f>SUM(U12:U16)</f>
        <v>0</v>
      </c>
      <c r="V11" s="252">
        <f t="shared" si="4"/>
        <v>0</v>
      </c>
      <c r="W11" s="252">
        <f t="shared" si="5"/>
        <v>0</v>
      </c>
      <c r="X11" s="252">
        <f t="shared" si="6"/>
        <v>0</v>
      </c>
      <c r="Y11" s="288">
        <f t="shared" si="7"/>
        <v>0</v>
      </c>
      <c r="Z11" s="288">
        <f t="shared" si="8"/>
        <v>0</v>
      </c>
      <c r="AA11" s="288">
        <f t="shared" si="9"/>
        <v>0</v>
      </c>
    </row>
    <row r="12" spans="1:27" s="39" customFormat="1" ht="16.5" customHeight="1">
      <c r="A12" s="40">
        <v>1</v>
      </c>
      <c r="B12" s="31" t="str">
        <f>'06'!B9</f>
        <v>THADS khu vực 1</v>
      </c>
      <c r="C12" s="155">
        <v>1</v>
      </c>
      <c r="D12" s="155">
        <v>1</v>
      </c>
      <c r="E12" s="155">
        <v>1</v>
      </c>
      <c r="F12" s="155"/>
      <c r="G12" s="155"/>
      <c r="H12" s="155"/>
      <c r="I12" s="155">
        <v>1</v>
      </c>
      <c r="J12" s="155">
        <v>1</v>
      </c>
      <c r="K12" s="155">
        <v>1</v>
      </c>
      <c r="L12" s="252">
        <f t="shared" si="1"/>
        <v>1</v>
      </c>
      <c r="M12" s="155"/>
      <c r="N12" s="155"/>
      <c r="O12" s="155">
        <v>1</v>
      </c>
      <c r="P12" s="252">
        <f t="shared" si="2"/>
        <v>1</v>
      </c>
      <c r="Q12" s="155">
        <v>1</v>
      </c>
      <c r="R12" s="155"/>
      <c r="S12" s="252">
        <f t="shared" si="3"/>
        <v>1</v>
      </c>
      <c r="T12" s="155">
        <v>1</v>
      </c>
      <c r="U12" s="155"/>
      <c r="V12" s="252">
        <f t="shared" si="4"/>
        <v>0</v>
      </c>
      <c r="W12" s="252">
        <f t="shared" si="5"/>
        <v>0</v>
      </c>
      <c r="X12" s="252">
        <f t="shared" si="6"/>
        <v>0</v>
      </c>
      <c r="Y12" s="288">
        <f t="shared" si="7"/>
        <v>0</v>
      </c>
      <c r="Z12" s="288">
        <f t="shared" si="8"/>
        <v>0</v>
      </c>
      <c r="AA12" s="288">
        <f t="shared" si="9"/>
        <v>0</v>
      </c>
    </row>
    <row r="13" spans="1:27" s="39" customFormat="1" ht="16.5" customHeight="1">
      <c r="A13" s="40">
        <v>2</v>
      </c>
      <c r="B13" s="31" t="str">
        <f>'06'!B10</f>
        <v>THADS khu vực 2</v>
      </c>
      <c r="C13" s="155">
        <v>0</v>
      </c>
      <c r="D13" s="155">
        <v>0</v>
      </c>
      <c r="E13" s="155">
        <v>0</v>
      </c>
      <c r="F13" s="155">
        <v>0</v>
      </c>
      <c r="G13" s="155">
        <v>0</v>
      </c>
      <c r="H13" s="155">
        <v>0</v>
      </c>
      <c r="I13" s="155">
        <v>0</v>
      </c>
      <c r="J13" s="155">
        <v>0</v>
      </c>
      <c r="K13" s="155">
        <v>0</v>
      </c>
      <c r="L13" s="252">
        <f t="shared" si="1"/>
        <v>0</v>
      </c>
      <c r="M13" s="155">
        <v>0</v>
      </c>
      <c r="N13" s="155">
        <v>0</v>
      </c>
      <c r="O13" s="155">
        <v>0</v>
      </c>
      <c r="P13" s="252">
        <f t="shared" si="2"/>
        <v>0</v>
      </c>
      <c r="Q13" s="155">
        <v>0</v>
      </c>
      <c r="R13" s="155">
        <v>0</v>
      </c>
      <c r="S13" s="252">
        <f t="shared" si="3"/>
        <v>0</v>
      </c>
      <c r="T13" s="155">
        <v>0</v>
      </c>
      <c r="U13" s="155">
        <v>0</v>
      </c>
      <c r="V13" s="252">
        <f t="shared" ref="V13:V16" si="11">L13-E13-H13</f>
        <v>0</v>
      </c>
      <c r="W13" s="252">
        <f t="shared" ref="W13:W16" si="12">L13-P13</f>
        <v>0</v>
      </c>
      <c r="X13" s="252">
        <f t="shared" ref="X13:X16" si="13">L13-M13-N13-O13</f>
        <v>0</v>
      </c>
      <c r="Y13" s="288">
        <f t="shared" ref="Y13:Y16" si="14">P13-Q13-R13</f>
        <v>0</v>
      </c>
      <c r="Z13" s="288">
        <f t="shared" ref="Z13:Z16" si="15">Q13-S13</f>
        <v>0</v>
      </c>
      <c r="AA13" s="288">
        <f t="shared" ref="AA13:AA16" si="16">S13-T13-U13</f>
        <v>0</v>
      </c>
    </row>
    <row r="14" spans="1:27" s="39" customFormat="1" ht="16.5" customHeight="1">
      <c r="A14" s="40">
        <v>3</v>
      </c>
      <c r="B14" s="31" t="str">
        <f>'06'!B11</f>
        <v>THADS khu vực 3</v>
      </c>
      <c r="C14" s="155">
        <v>0</v>
      </c>
      <c r="D14" s="155">
        <v>0</v>
      </c>
      <c r="E14" s="155">
        <v>0</v>
      </c>
      <c r="F14" s="155">
        <v>0</v>
      </c>
      <c r="G14" s="155">
        <v>0</v>
      </c>
      <c r="H14" s="155">
        <v>0</v>
      </c>
      <c r="I14" s="155">
        <v>0</v>
      </c>
      <c r="J14" s="155">
        <v>0</v>
      </c>
      <c r="K14" s="155">
        <v>0</v>
      </c>
      <c r="L14" s="252">
        <f t="shared" si="1"/>
        <v>0</v>
      </c>
      <c r="M14" s="155">
        <v>0</v>
      </c>
      <c r="N14" s="155">
        <v>0</v>
      </c>
      <c r="O14" s="155">
        <v>0</v>
      </c>
      <c r="P14" s="252">
        <f t="shared" si="2"/>
        <v>0</v>
      </c>
      <c r="Q14" s="155">
        <v>0</v>
      </c>
      <c r="R14" s="155">
        <v>0</v>
      </c>
      <c r="S14" s="252">
        <f t="shared" si="3"/>
        <v>0</v>
      </c>
      <c r="T14" s="155">
        <v>0</v>
      </c>
      <c r="U14" s="155">
        <v>0</v>
      </c>
      <c r="V14" s="252">
        <f t="shared" si="11"/>
        <v>0</v>
      </c>
      <c r="W14" s="252">
        <f t="shared" si="12"/>
        <v>0</v>
      </c>
      <c r="X14" s="252">
        <f t="shared" si="13"/>
        <v>0</v>
      </c>
      <c r="Y14" s="288">
        <f t="shared" si="14"/>
        <v>0</v>
      </c>
      <c r="Z14" s="288">
        <f t="shared" si="15"/>
        <v>0</v>
      </c>
      <c r="AA14" s="288">
        <f t="shared" si="16"/>
        <v>0</v>
      </c>
    </row>
    <row r="15" spans="1:27" s="39" customFormat="1" ht="16.5" customHeight="1">
      <c r="A15" s="40">
        <v>4</v>
      </c>
      <c r="B15" s="31" t="str">
        <f>'06'!B12</f>
        <v>THADS khu vực 4</v>
      </c>
      <c r="C15" s="155">
        <v>0</v>
      </c>
      <c r="D15" s="155">
        <v>0</v>
      </c>
      <c r="E15" s="155">
        <v>0</v>
      </c>
      <c r="F15" s="155">
        <v>0</v>
      </c>
      <c r="G15" s="155">
        <v>0</v>
      </c>
      <c r="H15" s="155">
        <v>0</v>
      </c>
      <c r="I15" s="155">
        <v>0</v>
      </c>
      <c r="J15" s="155">
        <v>0</v>
      </c>
      <c r="K15" s="155">
        <v>0</v>
      </c>
      <c r="L15" s="252">
        <f t="shared" si="1"/>
        <v>0</v>
      </c>
      <c r="M15" s="155">
        <v>0</v>
      </c>
      <c r="N15" s="155">
        <v>0</v>
      </c>
      <c r="O15" s="155">
        <v>0</v>
      </c>
      <c r="P15" s="252">
        <f t="shared" si="2"/>
        <v>0</v>
      </c>
      <c r="Q15" s="155">
        <v>0</v>
      </c>
      <c r="R15" s="155">
        <v>0</v>
      </c>
      <c r="S15" s="252">
        <f t="shared" si="3"/>
        <v>0</v>
      </c>
      <c r="T15" s="155">
        <v>0</v>
      </c>
      <c r="U15" s="155">
        <v>0</v>
      </c>
      <c r="V15" s="252">
        <f t="shared" si="11"/>
        <v>0</v>
      </c>
      <c r="W15" s="252">
        <f t="shared" si="12"/>
        <v>0</v>
      </c>
      <c r="X15" s="252">
        <f t="shared" si="13"/>
        <v>0</v>
      </c>
      <c r="Y15" s="288">
        <f t="shared" si="14"/>
        <v>0</v>
      </c>
      <c r="Z15" s="288">
        <f t="shared" si="15"/>
        <v>0</v>
      </c>
      <c r="AA15" s="288">
        <f t="shared" si="16"/>
        <v>0</v>
      </c>
    </row>
    <row r="16" spans="1:27" s="39" customFormat="1" ht="16.5" customHeight="1">
      <c r="A16" s="40">
        <v>5</v>
      </c>
      <c r="B16" s="31" t="str">
        <f>'06'!B13</f>
        <v>THADS khu vực 5</v>
      </c>
      <c r="C16" s="155">
        <v>0</v>
      </c>
      <c r="D16" s="155">
        <v>0</v>
      </c>
      <c r="E16" s="155">
        <v>0</v>
      </c>
      <c r="F16" s="155">
        <v>0</v>
      </c>
      <c r="G16" s="155">
        <v>0</v>
      </c>
      <c r="H16" s="155">
        <v>0</v>
      </c>
      <c r="I16" s="155">
        <v>0</v>
      </c>
      <c r="J16" s="155">
        <v>0</v>
      </c>
      <c r="K16" s="155">
        <v>0</v>
      </c>
      <c r="L16" s="252">
        <f t="shared" si="1"/>
        <v>0</v>
      </c>
      <c r="M16" s="155">
        <v>0</v>
      </c>
      <c r="N16" s="155">
        <v>0</v>
      </c>
      <c r="O16" s="155">
        <v>0</v>
      </c>
      <c r="P16" s="252">
        <f t="shared" si="2"/>
        <v>0</v>
      </c>
      <c r="Q16" s="155">
        <v>0</v>
      </c>
      <c r="R16" s="155">
        <v>0</v>
      </c>
      <c r="S16" s="252">
        <f t="shared" si="3"/>
        <v>0</v>
      </c>
      <c r="T16" s="155">
        <v>0</v>
      </c>
      <c r="U16" s="155">
        <v>0</v>
      </c>
      <c r="V16" s="252">
        <f t="shared" si="11"/>
        <v>0</v>
      </c>
      <c r="W16" s="252">
        <f t="shared" si="12"/>
        <v>0</v>
      </c>
      <c r="X16" s="252">
        <f t="shared" si="13"/>
        <v>0</v>
      </c>
      <c r="Y16" s="288">
        <f t="shared" si="14"/>
        <v>0</v>
      </c>
      <c r="Z16" s="288">
        <f t="shared" si="15"/>
        <v>0</v>
      </c>
      <c r="AA16" s="288">
        <f t="shared" si="16"/>
        <v>0</v>
      </c>
    </row>
    <row r="17" spans="1:24" ht="27.75" customHeight="1">
      <c r="A17" s="19"/>
      <c r="B17" s="586" t="str">
        <f>TT!C4</f>
        <v>Cao Bằng, ngày 01 tháng 6 năm 2026</v>
      </c>
      <c r="C17" s="586"/>
      <c r="D17" s="586"/>
      <c r="E17" s="586"/>
      <c r="F17" s="586"/>
      <c r="G17" s="586"/>
      <c r="H17" s="33"/>
      <c r="I17" s="33"/>
      <c r="J17" s="33"/>
      <c r="K17" s="36"/>
      <c r="L17" s="37"/>
      <c r="M17" s="37"/>
      <c r="N17" s="36"/>
      <c r="O17" s="626" t="str">
        <f>TT!C7</f>
        <v>Cao Bằng, ngày 01 tháng 6 năm 2026</v>
      </c>
      <c r="P17" s="626"/>
      <c r="Q17" s="626"/>
      <c r="R17" s="626"/>
      <c r="S17" s="626"/>
      <c r="T17" s="626"/>
      <c r="U17" s="24"/>
      <c r="V17" s="24"/>
      <c r="W17" s="24"/>
      <c r="X17" s="24"/>
    </row>
    <row r="18" spans="1:24" ht="17.25" customHeight="1">
      <c r="A18" s="17"/>
      <c r="B18" s="584" t="s">
        <v>137</v>
      </c>
      <c r="C18" s="584"/>
      <c r="D18" s="584"/>
      <c r="E18" s="584"/>
      <c r="F18" s="584"/>
      <c r="G18" s="584"/>
      <c r="H18" s="34"/>
      <c r="I18" s="34"/>
      <c r="J18" s="34"/>
      <c r="K18" s="24"/>
      <c r="L18" s="24"/>
      <c r="M18" s="24"/>
      <c r="N18" s="38"/>
      <c r="O18" s="627" t="str">
        <f>[1]TT!C5</f>
        <v>CỤC TRƯỞNG</v>
      </c>
      <c r="P18" s="627"/>
      <c r="Q18" s="627"/>
      <c r="R18" s="627"/>
      <c r="S18" s="627"/>
      <c r="T18" s="627"/>
      <c r="U18" s="24"/>
      <c r="V18" s="24"/>
      <c r="W18" s="24"/>
      <c r="X18" s="24"/>
    </row>
    <row r="19" spans="1:24" ht="27.75" customHeight="1">
      <c r="A19" s="1"/>
      <c r="B19" s="27"/>
      <c r="C19" s="27"/>
      <c r="D19" s="24"/>
      <c r="E19" s="24"/>
      <c r="F19" s="24"/>
      <c r="G19" s="27"/>
      <c r="H19" s="27"/>
      <c r="I19" s="27"/>
      <c r="J19" s="27"/>
      <c r="K19" s="24"/>
      <c r="L19" s="24"/>
      <c r="M19" s="24"/>
      <c r="N19" s="24"/>
      <c r="O19" s="24"/>
      <c r="P19" s="35"/>
      <c r="Q19" s="35"/>
      <c r="R19" s="35"/>
      <c r="S19" s="24"/>
      <c r="T19" s="24"/>
      <c r="U19" s="24"/>
      <c r="V19" s="24"/>
      <c r="W19" s="24"/>
      <c r="X19" s="24"/>
    </row>
    <row r="20" spans="1:24" ht="36" customHeight="1">
      <c r="A20" s="1"/>
      <c r="B20" s="27"/>
      <c r="C20" s="27"/>
      <c r="D20" s="24"/>
      <c r="E20" s="24"/>
      <c r="F20" s="24"/>
      <c r="G20" s="27"/>
      <c r="H20" s="27"/>
      <c r="I20" s="27"/>
      <c r="J20" s="27"/>
      <c r="K20" s="24"/>
      <c r="L20" s="24"/>
      <c r="M20" s="24"/>
      <c r="N20" s="24"/>
      <c r="O20" s="24"/>
      <c r="P20"/>
      <c r="Q20"/>
      <c r="R20"/>
      <c r="S20"/>
      <c r="T20"/>
      <c r="U20"/>
      <c r="V20"/>
      <c r="W20"/>
      <c r="X20"/>
    </row>
    <row r="21" spans="1:24" ht="50.25" customHeight="1">
      <c r="A21" s="1"/>
      <c r="B21" s="27"/>
      <c r="C21" s="27"/>
      <c r="D21" s="24"/>
      <c r="E21" s="24"/>
      <c r="F21" s="24"/>
      <c r="G21" s="27"/>
      <c r="H21" s="27"/>
      <c r="I21" s="27"/>
      <c r="J21" s="27"/>
      <c r="K21" s="24"/>
      <c r="L21" s="24"/>
      <c r="M21" s="24"/>
      <c r="N21" s="24"/>
      <c r="O21" s="24"/>
      <c r="P21"/>
      <c r="Q21"/>
      <c r="R21"/>
      <c r="S21"/>
      <c r="T21"/>
      <c r="U21"/>
      <c r="V21"/>
      <c r="W21"/>
      <c r="X21"/>
    </row>
    <row r="22" spans="1:24" s="360" customFormat="1" ht="17.25" customHeight="1">
      <c r="A22" s="358"/>
      <c r="B22" s="625" t="s">
        <v>446</v>
      </c>
      <c r="C22" s="625"/>
      <c r="D22" s="625"/>
      <c r="E22" s="625"/>
      <c r="F22" s="625"/>
      <c r="G22" s="625"/>
      <c r="H22" s="359"/>
      <c r="I22" s="359"/>
      <c r="J22" s="359"/>
      <c r="K22" s="358"/>
      <c r="L22" s="358"/>
      <c r="M22" s="358"/>
      <c r="N22" s="358"/>
      <c r="O22" s="628" t="s">
        <v>447</v>
      </c>
      <c r="P22" s="628"/>
      <c r="Q22" s="628"/>
      <c r="R22" s="628"/>
      <c r="S22" s="628"/>
      <c r="T22" s="628"/>
      <c r="U22" s="358"/>
      <c r="V22" s="358"/>
      <c r="W22" s="358"/>
      <c r="X22" s="358"/>
    </row>
    <row r="23" spans="1:24" ht="17.25" customHeight="1">
      <c r="C23"/>
      <c r="D23"/>
      <c r="E23"/>
      <c r="F23"/>
      <c r="G23"/>
      <c r="H23"/>
      <c r="I23"/>
      <c r="J23"/>
      <c r="K23"/>
      <c r="L23"/>
      <c r="M23"/>
      <c r="N23"/>
      <c r="O23"/>
      <c r="P23" s="27"/>
      <c r="Q23" s="27"/>
      <c r="R23" s="27"/>
      <c r="S23" s="24"/>
      <c r="T23" s="24"/>
      <c r="U23" s="24"/>
      <c r="V23" s="24"/>
      <c r="W23" s="24"/>
      <c r="X23" s="24"/>
    </row>
    <row r="24" spans="1:24" ht="16.5">
      <c r="C24"/>
      <c r="D24"/>
      <c r="E24"/>
      <c r="F24"/>
      <c r="G24"/>
      <c r="H24"/>
      <c r="I24"/>
      <c r="J24"/>
      <c r="K24"/>
      <c r="L24"/>
      <c r="M24"/>
      <c r="N24"/>
      <c r="O24"/>
      <c r="P24" s="35"/>
      <c r="Q24" s="35"/>
      <c r="R24" s="35"/>
      <c r="S24" s="24"/>
      <c r="T24" s="24"/>
      <c r="U24" s="24"/>
      <c r="V24" s="24"/>
      <c r="W24" s="24"/>
      <c r="X24" s="24"/>
    </row>
    <row r="27" spans="1:24" ht="15.75" customHeight="1"/>
    <row r="28" spans="1:24" ht="15.75" customHeight="1"/>
  </sheetData>
  <sheetProtection formatCells="0" formatColumns="0" formatRows="0" insertRows="0" deleteRows="0"/>
  <mergeCells count="48">
    <mergeCell ref="V6:V7"/>
    <mergeCell ref="W6:W7"/>
    <mergeCell ref="X6:X7"/>
    <mergeCell ref="V5:AA5"/>
    <mergeCell ref="Y6:Y7"/>
    <mergeCell ref="Z6:Z7"/>
    <mergeCell ref="AA6:AA7"/>
    <mergeCell ref="A1:D1"/>
    <mergeCell ref="E1:P1"/>
    <mergeCell ref="D6:D7"/>
    <mergeCell ref="Q1:U1"/>
    <mergeCell ref="Q2:U2"/>
    <mergeCell ref="C3:E5"/>
    <mergeCell ref="F3:H5"/>
    <mergeCell ref="I3:K5"/>
    <mergeCell ref="L3:R3"/>
    <mergeCell ref="S3:U5"/>
    <mergeCell ref="L4:O4"/>
    <mergeCell ref="P4:R4"/>
    <mergeCell ref="M5:O5"/>
    <mergeCell ref="Q5:R5"/>
    <mergeCell ref="E6:E7"/>
    <mergeCell ref="F6:F7"/>
    <mergeCell ref="B17:G17"/>
    <mergeCell ref="B18:G18"/>
    <mergeCell ref="B22:G22"/>
    <mergeCell ref="O17:T17"/>
    <mergeCell ref="O18:T18"/>
    <mergeCell ref="O22:T22"/>
    <mergeCell ref="A8:B8"/>
    <mergeCell ref="A3:A7"/>
    <mergeCell ref="B3:B7"/>
    <mergeCell ref="C6:C7"/>
    <mergeCell ref="I6:I7"/>
    <mergeCell ref="J6:J7"/>
    <mergeCell ref="K6:K7"/>
    <mergeCell ref="G6:G7"/>
    <mergeCell ref="H6:H7"/>
    <mergeCell ref="L5:L7"/>
    <mergeCell ref="M6:M7"/>
    <mergeCell ref="S6:S7"/>
    <mergeCell ref="T6:T7"/>
    <mergeCell ref="U6:U7"/>
    <mergeCell ref="N6:N7"/>
    <mergeCell ref="O6:O7"/>
    <mergeCell ref="P5:P7"/>
    <mergeCell ref="Q6:Q7"/>
    <mergeCell ref="R6:R7"/>
  </mergeCells>
  <phoneticPr fontId="10" type="noConversion"/>
  <pageMargins left="0.33" right="0.3" top="0.39" bottom="0.36" header="0.31496062992126" footer="0.31496062992126"/>
  <pageSetup paperSize="9" scale="8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AG24"/>
  <sheetViews>
    <sheetView view="pageBreakPreview" zoomScaleNormal="100" zoomScaleSheetLayoutView="100" workbookViewId="0">
      <selection activeCell="C2" sqref="C2"/>
    </sheetView>
  </sheetViews>
  <sheetFormatPr defaultColWidth="9" defaultRowHeight="15.75"/>
  <cols>
    <col min="1" max="1" width="4.375" style="11" customWidth="1"/>
    <col min="2" max="2" width="17" style="11" customWidth="1"/>
    <col min="3" max="3" width="6.875" style="1" customWidth="1"/>
    <col min="4" max="10" width="5.625" style="1" customWidth="1"/>
    <col min="11" max="11" width="7.625" style="1" customWidth="1"/>
    <col min="12" max="13" width="6.875" style="1" customWidth="1"/>
    <col min="14" max="14" width="6.625" style="1" customWidth="1"/>
    <col min="15" max="17" width="5.625" style="1" customWidth="1"/>
    <col min="18" max="18" width="7.875" style="1" customWidth="1"/>
    <col min="19" max="21" width="6.625" style="1" customWidth="1"/>
    <col min="22" max="24" width="6.25" style="1" customWidth="1"/>
    <col min="25" max="25" width="8" style="1" customWidth="1"/>
    <col min="26" max="26" width="8.375" style="1" customWidth="1"/>
    <col min="27" max="30" width="6" style="271" customWidth="1"/>
    <col min="31" max="33" width="9" style="271"/>
    <col min="34" max="16384" width="9" style="1"/>
  </cols>
  <sheetData>
    <row r="1" spans="1:33" ht="64.5" customHeight="1">
      <c r="A1" s="629" t="s">
        <v>289</v>
      </c>
      <c r="B1" s="629"/>
      <c r="C1" s="629"/>
      <c r="D1" s="629"/>
      <c r="E1" s="629"/>
      <c r="F1" s="579" t="s">
        <v>518</v>
      </c>
      <c r="G1" s="579"/>
      <c r="H1" s="579"/>
      <c r="I1" s="579"/>
      <c r="J1" s="579"/>
      <c r="K1" s="579"/>
      <c r="L1" s="579"/>
      <c r="M1" s="579"/>
      <c r="N1" s="579"/>
      <c r="O1" s="579"/>
      <c r="P1" s="579"/>
      <c r="Q1" s="579"/>
      <c r="R1" s="579"/>
      <c r="S1" s="579"/>
      <c r="T1" s="579"/>
      <c r="U1" s="514" t="str">
        <f>TT!C2</f>
        <v>Đơn vị, người báo cáo: Thi hành án dân sự tỉnh Cao Bằng
Đơn vị nhận báo cáo: Cục Quản lý Thi hành án dân sự</v>
      </c>
      <c r="V1" s="514"/>
      <c r="W1" s="514"/>
      <c r="X1" s="514"/>
      <c r="Y1" s="514"/>
      <c r="Z1" s="514"/>
      <c r="AA1" s="289"/>
    </row>
    <row r="2" spans="1:33" ht="14.25" customHeight="1">
      <c r="A2" s="1"/>
      <c r="B2" s="1"/>
      <c r="E2" s="3"/>
      <c r="F2" s="111"/>
      <c r="G2" s="111"/>
      <c r="H2" s="210"/>
      <c r="I2" s="210"/>
      <c r="J2" s="111"/>
      <c r="K2" s="211"/>
      <c r="Q2" s="212"/>
      <c r="AA2" s="290"/>
    </row>
    <row r="3" spans="1:33" ht="26.25" customHeight="1">
      <c r="A3" s="574" t="s">
        <v>120</v>
      </c>
      <c r="B3" s="638" t="s">
        <v>80</v>
      </c>
      <c r="C3" s="640" t="s">
        <v>288</v>
      </c>
      <c r="D3" s="641"/>
      <c r="E3" s="641"/>
      <c r="F3" s="641"/>
      <c r="G3" s="641"/>
      <c r="H3" s="641"/>
      <c r="I3" s="641"/>
      <c r="J3" s="641"/>
      <c r="K3" s="633" t="s">
        <v>221</v>
      </c>
      <c r="L3" s="634"/>
      <c r="M3" s="634"/>
      <c r="N3" s="634"/>
      <c r="O3" s="634"/>
      <c r="P3" s="634"/>
      <c r="Q3" s="635"/>
      <c r="R3" s="642" t="s">
        <v>222</v>
      </c>
      <c r="S3" s="639"/>
      <c r="T3" s="639"/>
      <c r="U3" s="639"/>
      <c r="V3" s="639"/>
      <c r="W3" s="639"/>
      <c r="X3" s="639"/>
      <c r="Y3" s="643" t="s">
        <v>194</v>
      </c>
      <c r="Z3" s="644"/>
      <c r="AA3" s="650" t="s">
        <v>404</v>
      </c>
      <c r="AB3" s="651"/>
      <c r="AC3" s="651"/>
      <c r="AD3" s="651"/>
    </row>
    <row r="4" spans="1:33" ht="18.75" customHeight="1">
      <c r="A4" s="574"/>
      <c r="B4" s="638"/>
      <c r="C4" s="574" t="s">
        <v>223</v>
      </c>
      <c r="D4" s="639" t="s">
        <v>4</v>
      </c>
      <c r="E4" s="639"/>
      <c r="F4" s="639"/>
      <c r="G4" s="639"/>
      <c r="H4" s="639"/>
      <c r="I4" s="639"/>
      <c r="J4" s="639"/>
      <c r="K4" s="574" t="s">
        <v>123</v>
      </c>
      <c r="L4" s="639" t="s">
        <v>4</v>
      </c>
      <c r="M4" s="639"/>
      <c r="N4" s="639"/>
      <c r="O4" s="639"/>
      <c r="P4" s="639"/>
      <c r="Q4" s="639"/>
      <c r="R4" s="557" t="s">
        <v>126</v>
      </c>
      <c r="S4" s="647" t="s">
        <v>4</v>
      </c>
      <c r="T4" s="648"/>
      <c r="U4" s="648"/>
      <c r="V4" s="648"/>
      <c r="W4" s="648"/>
      <c r="X4" s="649"/>
      <c r="Y4" s="645"/>
      <c r="Z4" s="646"/>
      <c r="AA4" s="652" t="s">
        <v>412</v>
      </c>
      <c r="AB4" s="652" t="s">
        <v>413</v>
      </c>
      <c r="AC4" s="652" t="s">
        <v>414</v>
      </c>
      <c r="AD4" s="652" t="s">
        <v>415</v>
      </c>
    </row>
    <row r="5" spans="1:33" ht="32.25" customHeight="1">
      <c r="A5" s="574"/>
      <c r="B5" s="638"/>
      <c r="C5" s="574"/>
      <c r="D5" s="574" t="s">
        <v>121</v>
      </c>
      <c r="E5" s="574"/>
      <c r="F5" s="574"/>
      <c r="G5" s="574"/>
      <c r="H5" s="574" t="s">
        <v>122</v>
      </c>
      <c r="I5" s="574"/>
      <c r="J5" s="574"/>
      <c r="K5" s="574"/>
      <c r="L5" s="574" t="s">
        <v>124</v>
      </c>
      <c r="M5" s="574"/>
      <c r="N5" s="574"/>
      <c r="O5" s="574" t="s">
        <v>125</v>
      </c>
      <c r="P5" s="574"/>
      <c r="Q5" s="574"/>
      <c r="R5" s="558"/>
      <c r="S5" s="574" t="s">
        <v>127</v>
      </c>
      <c r="T5" s="574"/>
      <c r="U5" s="574"/>
      <c r="V5" s="574" t="s">
        <v>128</v>
      </c>
      <c r="W5" s="574"/>
      <c r="X5" s="574"/>
      <c r="Y5" s="557" t="s">
        <v>192</v>
      </c>
      <c r="Z5" s="557" t="s">
        <v>191</v>
      </c>
      <c r="AA5" s="652"/>
      <c r="AB5" s="652"/>
      <c r="AC5" s="652"/>
      <c r="AD5" s="652"/>
    </row>
    <row r="6" spans="1:33" ht="21.75" customHeight="1">
      <c r="A6" s="574"/>
      <c r="B6" s="638"/>
      <c r="C6" s="574"/>
      <c r="D6" s="574" t="s">
        <v>129</v>
      </c>
      <c r="E6" s="574" t="s">
        <v>130</v>
      </c>
      <c r="F6" s="574" t="s">
        <v>131</v>
      </c>
      <c r="G6" s="574" t="s">
        <v>117</v>
      </c>
      <c r="H6" s="574" t="s">
        <v>132</v>
      </c>
      <c r="I6" s="574" t="s">
        <v>133</v>
      </c>
      <c r="J6" s="574" t="s">
        <v>134</v>
      </c>
      <c r="K6" s="574"/>
      <c r="L6" s="574" t="s">
        <v>132</v>
      </c>
      <c r="M6" s="574" t="s">
        <v>133</v>
      </c>
      <c r="N6" s="574" t="s">
        <v>134</v>
      </c>
      <c r="O6" s="574" t="s">
        <v>132</v>
      </c>
      <c r="P6" s="574" t="s">
        <v>133</v>
      </c>
      <c r="Q6" s="574" t="s">
        <v>134</v>
      </c>
      <c r="R6" s="558"/>
      <c r="S6" s="574" t="s">
        <v>132</v>
      </c>
      <c r="T6" s="574" t="s">
        <v>133</v>
      </c>
      <c r="U6" s="574" t="s">
        <v>134</v>
      </c>
      <c r="V6" s="574" t="s">
        <v>132</v>
      </c>
      <c r="W6" s="574" t="s">
        <v>133</v>
      </c>
      <c r="X6" s="574" t="s">
        <v>134</v>
      </c>
      <c r="Y6" s="558"/>
      <c r="Z6" s="558"/>
      <c r="AA6" s="652"/>
      <c r="AB6" s="652"/>
      <c r="AC6" s="652"/>
      <c r="AD6" s="652"/>
    </row>
    <row r="7" spans="1:33" ht="29.25" customHeight="1">
      <c r="A7" s="574"/>
      <c r="B7" s="638"/>
      <c r="C7" s="574"/>
      <c r="D7" s="574"/>
      <c r="E7" s="574"/>
      <c r="F7" s="574"/>
      <c r="G7" s="574"/>
      <c r="H7" s="574"/>
      <c r="I7" s="574"/>
      <c r="J7" s="574"/>
      <c r="K7" s="574"/>
      <c r="L7" s="574"/>
      <c r="M7" s="574"/>
      <c r="N7" s="574"/>
      <c r="O7" s="574"/>
      <c r="P7" s="574"/>
      <c r="Q7" s="574"/>
      <c r="R7" s="558"/>
      <c r="S7" s="574"/>
      <c r="T7" s="574"/>
      <c r="U7" s="574"/>
      <c r="V7" s="574"/>
      <c r="W7" s="574"/>
      <c r="X7" s="574"/>
      <c r="Y7" s="558"/>
      <c r="Z7" s="558"/>
      <c r="AA7" s="652"/>
      <c r="AB7" s="652"/>
      <c r="AC7" s="652"/>
      <c r="AD7" s="652"/>
    </row>
    <row r="8" spans="1:33" ht="17.25" customHeight="1">
      <c r="A8" s="636" t="s">
        <v>3</v>
      </c>
      <c r="B8" s="637"/>
      <c r="C8" s="15">
        <v>1</v>
      </c>
      <c r="D8" s="15">
        <v>2</v>
      </c>
      <c r="E8" s="15">
        <v>3</v>
      </c>
      <c r="F8" s="15">
        <v>4</v>
      </c>
      <c r="G8" s="15">
        <v>5</v>
      </c>
      <c r="H8" s="15">
        <v>6</v>
      </c>
      <c r="I8" s="15">
        <v>7</v>
      </c>
      <c r="J8" s="15">
        <v>8</v>
      </c>
      <c r="K8" s="15">
        <v>9</v>
      </c>
      <c r="L8" s="15">
        <v>10</v>
      </c>
      <c r="M8" s="15">
        <v>11</v>
      </c>
      <c r="N8" s="15">
        <v>12</v>
      </c>
      <c r="O8" s="15">
        <v>13</v>
      </c>
      <c r="P8" s="15">
        <v>14</v>
      </c>
      <c r="Q8" s="15">
        <v>15</v>
      </c>
      <c r="R8" s="15">
        <v>16</v>
      </c>
      <c r="S8" s="15">
        <v>17</v>
      </c>
      <c r="T8" s="15">
        <v>18</v>
      </c>
      <c r="U8" s="15">
        <v>19</v>
      </c>
      <c r="V8" s="15">
        <v>20</v>
      </c>
      <c r="W8" s="15">
        <v>21</v>
      </c>
      <c r="X8" s="15">
        <v>22</v>
      </c>
      <c r="Y8" s="15">
        <v>23</v>
      </c>
      <c r="Z8" s="15">
        <v>24</v>
      </c>
    </row>
    <row r="9" spans="1:33" s="18" customFormat="1" ht="26.25" customHeight="1">
      <c r="A9" s="145"/>
      <c r="B9" s="146" t="s">
        <v>135</v>
      </c>
      <c r="C9" s="248">
        <f>C10+C11</f>
        <v>0</v>
      </c>
      <c r="D9" s="248">
        <f t="shared" ref="D9:Z9" si="0">D10+D11</f>
        <v>0</v>
      </c>
      <c r="E9" s="248">
        <f t="shared" si="0"/>
        <v>0</v>
      </c>
      <c r="F9" s="248">
        <f t="shared" si="0"/>
        <v>0</v>
      </c>
      <c r="G9" s="248">
        <f t="shared" si="0"/>
        <v>0</v>
      </c>
      <c r="H9" s="248">
        <f t="shared" si="0"/>
        <v>0</v>
      </c>
      <c r="I9" s="248">
        <f t="shared" si="0"/>
        <v>0</v>
      </c>
      <c r="J9" s="248">
        <f t="shared" si="0"/>
        <v>0</v>
      </c>
      <c r="K9" s="248">
        <f t="shared" si="0"/>
        <v>0</v>
      </c>
      <c r="L9" s="248">
        <f t="shared" si="0"/>
        <v>0</v>
      </c>
      <c r="M9" s="248">
        <f t="shared" si="0"/>
        <v>0</v>
      </c>
      <c r="N9" s="248">
        <f t="shared" si="0"/>
        <v>0</v>
      </c>
      <c r="O9" s="248">
        <f t="shared" si="0"/>
        <v>0</v>
      </c>
      <c r="P9" s="248">
        <f t="shared" si="0"/>
        <v>0</v>
      </c>
      <c r="Q9" s="248">
        <f t="shared" si="0"/>
        <v>0</v>
      </c>
      <c r="R9" s="248">
        <f>R10+R11</f>
        <v>5</v>
      </c>
      <c r="S9" s="248">
        <f t="shared" si="0"/>
        <v>3</v>
      </c>
      <c r="T9" s="248">
        <f t="shared" si="0"/>
        <v>0</v>
      </c>
      <c r="U9" s="248">
        <f t="shared" si="0"/>
        <v>0</v>
      </c>
      <c r="V9" s="248">
        <f t="shared" si="0"/>
        <v>2</v>
      </c>
      <c r="W9" s="248">
        <f t="shared" si="0"/>
        <v>0</v>
      </c>
      <c r="X9" s="248">
        <f t="shared" si="0"/>
        <v>0</v>
      </c>
      <c r="Y9" s="248">
        <f t="shared" si="0"/>
        <v>0</v>
      </c>
      <c r="Z9" s="248">
        <f t="shared" si="0"/>
        <v>0</v>
      </c>
      <c r="AA9" s="291">
        <f>C9-D9-E9-F9-G9</f>
        <v>0</v>
      </c>
      <c r="AB9" s="291">
        <f>C9-H9-I9-J9</f>
        <v>0</v>
      </c>
      <c r="AC9" s="291">
        <f>K9-L9-M9-N9-O9-P9-Q9</f>
        <v>0</v>
      </c>
      <c r="AD9" s="291">
        <f>R9-S9-T9-U9-V9-W9-X9</f>
        <v>0</v>
      </c>
      <c r="AE9" s="291"/>
      <c r="AF9" s="291"/>
      <c r="AG9" s="291"/>
    </row>
    <row r="10" spans="1:33" s="18" customFormat="1" ht="26.25" customHeight="1">
      <c r="A10" s="42" t="s">
        <v>0</v>
      </c>
      <c r="B10" s="43" t="s">
        <v>119</v>
      </c>
      <c r="C10" s="248">
        <f>D10+E10+F10+G10</f>
        <v>0</v>
      </c>
      <c r="D10" s="45"/>
      <c r="E10" s="45"/>
      <c r="F10" s="45"/>
      <c r="G10" s="45"/>
      <c r="H10" s="45"/>
      <c r="I10" s="45"/>
      <c r="J10" s="45"/>
      <c r="K10" s="248">
        <f t="shared" ref="K10" si="1">L10+M10+N10+O10+P10+Q10</f>
        <v>0</v>
      </c>
      <c r="L10" s="41">
        <v>0</v>
      </c>
      <c r="M10" s="41">
        <v>0</v>
      </c>
      <c r="N10" s="41">
        <v>0</v>
      </c>
      <c r="O10" s="41">
        <v>0</v>
      </c>
      <c r="P10" s="41">
        <v>0</v>
      </c>
      <c r="Q10" s="41">
        <v>0</v>
      </c>
      <c r="R10" s="248">
        <f t="shared" ref="R10:R16" si="2">S10+T10+U10+V10+W10+X10</f>
        <v>2</v>
      </c>
      <c r="S10" s="46"/>
      <c r="T10" s="46"/>
      <c r="U10" s="46"/>
      <c r="V10" s="46">
        <v>2</v>
      </c>
      <c r="W10" s="46"/>
      <c r="X10" s="46"/>
      <c r="Y10" s="46"/>
      <c r="Z10" s="46"/>
      <c r="AA10" s="291">
        <f t="shared" ref="AA10:AA12" si="3">C10-D10-E10-F10-G10</f>
        <v>0</v>
      </c>
      <c r="AB10" s="291">
        <f t="shared" ref="AB10:AB12" si="4">C10-H10-I10-J10</f>
        <v>0</v>
      </c>
      <c r="AC10" s="291">
        <f t="shared" ref="AC10:AC12" si="5">K10-L10-M10-N10-O10-P10-Q10</f>
        <v>0</v>
      </c>
      <c r="AD10" s="291">
        <f t="shared" ref="AD10:AD12" si="6">R10-S10-T10-U10-V10-W10-X10</f>
        <v>0</v>
      </c>
      <c r="AE10" s="291"/>
      <c r="AF10" s="291"/>
      <c r="AG10" s="291"/>
    </row>
    <row r="11" spans="1:33" s="18" customFormat="1" ht="26.25" customHeight="1">
      <c r="A11" s="42" t="s">
        <v>1</v>
      </c>
      <c r="B11" s="43" t="s">
        <v>5</v>
      </c>
      <c r="C11" s="248">
        <f t="shared" ref="C11:Q11" si="7">SUM(C12:C16)</f>
        <v>0</v>
      </c>
      <c r="D11" s="248">
        <f t="shared" si="7"/>
        <v>0</v>
      </c>
      <c r="E11" s="248">
        <f t="shared" si="7"/>
        <v>0</v>
      </c>
      <c r="F11" s="248">
        <f t="shared" si="7"/>
        <v>0</v>
      </c>
      <c r="G11" s="248">
        <f t="shared" si="7"/>
        <v>0</v>
      </c>
      <c r="H11" s="248">
        <f t="shared" si="7"/>
        <v>0</v>
      </c>
      <c r="I11" s="248">
        <f t="shared" si="7"/>
        <v>0</v>
      </c>
      <c r="J11" s="248">
        <f t="shared" si="7"/>
        <v>0</v>
      </c>
      <c r="K11" s="248">
        <f t="shared" si="7"/>
        <v>0</v>
      </c>
      <c r="L11" s="248">
        <f t="shared" si="7"/>
        <v>0</v>
      </c>
      <c r="M11" s="248">
        <f t="shared" si="7"/>
        <v>0</v>
      </c>
      <c r="N11" s="248">
        <f t="shared" si="7"/>
        <v>0</v>
      </c>
      <c r="O11" s="248">
        <f t="shared" si="7"/>
        <v>0</v>
      </c>
      <c r="P11" s="248">
        <f t="shared" si="7"/>
        <v>0</v>
      </c>
      <c r="Q11" s="248">
        <f t="shared" si="7"/>
        <v>0</v>
      </c>
      <c r="R11" s="248">
        <f t="shared" si="2"/>
        <v>3</v>
      </c>
      <c r="S11" s="248">
        <f t="shared" ref="S11:Z11" si="8">SUM(S12:S16)</f>
        <v>3</v>
      </c>
      <c r="T11" s="248">
        <f t="shared" si="8"/>
        <v>0</v>
      </c>
      <c r="U11" s="248">
        <f t="shared" si="8"/>
        <v>0</v>
      </c>
      <c r="V11" s="248">
        <f t="shared" si="8"/>
        <v>0</v>
      </c>
      <c r="W11" s="248">
        <f t="shared" si="8"/>
        <v>0</v>
      </c>
      <c r="X11" s="248">
        <f t="shared" si="8"/>
        <v>0</v>
      </c>
      <c r="Y11" s="248">
        <f t="shared" si="8"/>
        <v>0</v>
      </c>
      <c r="Z11" s="248">
        <f t="shared" si="8"/>
        <v>0</v>
      </c>
      <c r="AA11" s="291">
        <f t="shared" si="3"/>
        <v>0</v>
      </c>
      <c r="AB11" s="291">
        <f t="shared" si="4"/>
        <v>0</v>
      </c>
      <c r="AC11" s="291">
        <f t="shared" si="5"/>
        <v>0</v>
      </c>
      <c r="AD11" s="291">
        <f t="shared" si="6"/>
        <v>0</v>
      </c>
      <c r="AE11" s="291"/>
      <c r="AF11" s="291"/>
      <c r="AG11" s="291"/>
    </row>
    <row r="12" spans="1:33" s="18" customFormat="1" ht="26.25" customHeight="1">
      <c r="A12" s="44">
        <v>1</v>
      </c>
      <c r="B12" s="31" t="str">
        <f>'06'!B9</f>
        <v>THADS khu vực 1</v>
      </c>
      <c r="C12" s="248">
        <f>D12+E12+F12+G12</f>
        <v>0</v>
      </c>
      <c r="D12" s="45"/>
      <c r="E12" s="45"/>
      <c r="F12" s="45"/>
      <c r="G12" s="45"/>
      <c r="H12" s="41"/>
      <c r="I12" s="41"/>
      <c r="J12" s="41"/>
      <c r="K12" s="248">
        <v>0</v>
      </c>
      <c r="L12" s="41"/>
      <c r="M12" s="41"/>
      <c r="N12" s="41"/>
      <c r="O12" s="41"/>
      <c r="P12" s="41"/>
      <c r="Q12" s="41"/>
      <c r="R12" s="248">
        <f t="shared" si="2"/>
        <v>1</v>
      </c>
      <c r="S12" s="46">
        <v>1</v>
      </c>
      <c r="T12" s="46"/>
      <c r="U12" s="41"/>
      <c r="V12" s="46"/>
      <c r="W12" s="41"/>
      <c r="X12" s="46"/>
      <c r="Y12" s="46"/>
      <c r="Z12" s="46"/>
      <c r="AA12" s="291">
        <f t="shared" si="3"/>
        <v>0</v>
      </c>
      <c r="AB12" s="291">
        <f t="shared" si="4"/>
        <v>0</v>
      </c>
      <c r="AC12" s="291">
        <f t="shared" si="5"/>
        <v>0</v>
      </c>
      <c r="AD12" s="291">
        <f t="shared" si="6"/>
        <v>0</v>
      </c>
      <c r="AE12" s="291"/>
      <c r="AF12" s="291"/>
      <c r="AG12" s="291"/>
    </row>
    <row r="13" spans="1:33" s="18" customFormat="1" ht="26.25" customHeight="1">
      <c r="A13" s="44">
        <v>2</v>
      </c>
      <c r="B13" s="31" t="str">
        <f>'06'!B10</f>
        <v>THADS khu vực 2</v>
      </c>
      <c r="C13" s="248">
        <f t="shared" ref="C13:C16" si="9">D13+E13+F13+G13</f>
        <v>0</v>
      </c>
      <c r="D13" s="45"/>
      <c r="E13" s="45"/>
      <c r="F13" s="45"/>
      <c r="G13" s="45"/>
      <c r="H13" s="41"/>
      <c r="I13" s="41"/>
      <c r="J13" s="41"/>
      <c r="K13" s="248">
        <v>0</v>
      </c>
      <c r="L13" s="41"/>
      <c r="M13" s="41"/>
      <c r="N13" s="41"/>
      <c r="O13" s="41"/>
      <c r="P13" s="41"/>
      <c r="Q13" s="41"/>
      <c r="R13" s="248">
        <f t="shared" si="2"/>
        <v>0</v>
      </c>
      <c r="S13" s="46"/>
      <c r="T13" s="46"/>
      <c r="U13" s="41"/>
      <c r="V13" s="46"/>
      <c r="W13" s="41"/>
      <c r="X13" s="46"/>
      <c r="Y13" s="46"/>
      <c r="Z13" s="46"/>
      <c r="AA13" s="291">
        <f t="shared" ref="AA13:AA16" si="10">C13-D13-E13-F13-G13</f>
        <v>0</v>
      </c>
      <c r="AB13" s="291">
        <f t="shared" ref="AB13:AB16" si="11">C13-H13-I13-J13</f>
        <v>0</v>
      </c>
      <c r="AC13" s="291">
        <f t="shared" ref="AC13:AC16" si="12">K13-L13-M13-N13-O13-P13-Q13</f>
        <v>0</v>
      </c>
      <c r="AD13" s="291">
        <f t="shared" ref="AD13:AD16" si="13">R13-S13-T13-U13-V13-W13-X13</f>
        <v>0</v>
      </c>
      <c r="AE13" s="291"/>
      <c r="AF13" s="291"/>
      <c r="AG13" s="291"/>
    </row>
    <row r="14" spans="1:33" s="18" customFormat="1" ht="26.25" customHeight="1">
      <c r="A14" s="44">
        <v>3</v>
      </c>
      <c r="B14" s="31" t="str">
        <f>'06'!B11</f>
        <v>THADS khu vực 3</v>
      </c>
      <c r="C14" s="248">
        <f t="shared" si="9"/>
        <v>0</v>
      </c>
      <c r="D14" s="45"/>
      <c r="E14" s="45"/>
      <c r="F14" s="45"/>
      <c r="G14" s="45"/>
      <c r="H14" s="41"/>
      <c r="I14" s="41"/>
      <c r="J14" s="41"/>
      <c r="K14" s="248">
        <v>0</v>
      </c>
      <c r="L14" s="41"/>
      <c r="M14" s="41"/>
      <c r="N14" s="41"/>
      <c r="O14" s="41"/>
      <c r="P14" s="41"/>
      <c r="Q14" s="41"/>
      <c r="R14" s="248">
        <f t="shared" si="2"/>
        <v>1</v>
      </c>
      <c r="S14" s="46">
        <v>1</v>
      </c>
      <c r="T14" s="46"/>
      <c r="U14" s="46"/>
      <c r="V14" s="46"/>
      <c r="W14" s="46"/>
      <c r="X14" s="46"/>
      <c r="Y14" s="46"/>
      <c r="Z14" s="46"/>
      <c r="AA14" s="291">
        <f t="shared" si="10"/>
        <v>0</v>
      </c>
      <c r="AB14" s="291">
        <f t="shared" si="11"/>
        <v>0</v>
      </c>
      <c r="AC14" s="291">
        <f t="shared" si="12"/>
        <v>0</v>
      </c>
      <c r="AD14" s="291">
        <f t="shared" si="13"/>
        <v>0</v>
      </c>
      <c r="AE14" s="291"/>
      <c r="AF14" s="291"/>
      <c r="AG14" s="291"/>
    </row>
    <row r="15" spans="1:33" s="18" customFormat="1" ht="26.25" customHeight="1">
      <c r="A15" s="44">
        <v>4</v>
      </c>
      <c r="B15" s="31" t="str">
        <f>'06'!B12</f>
        <v>THADS khu vực 4</v>
      </c>
      <c r="C15" s="248">
        <f t="shared" si="9"/>
        <v>0</v>
      </c>
      <c r="D15" s="45"/>
      <c r="E15" s="45"/>
      <c r="F15" s="45"/>
      <c r="G15" s="45"/>
      <c r="H15" s="41"/>
      <c r="I15" s="41"/>
      <c r="J15" s="41"/>
      <c r="K15" s="248">
        <v>0</v>
      </c>
      <c r="L15" s="41"/>
      <c r="M15" s="41"/>
      <c r="N15" s="41"/>
      <c r="O15" s="41"/>
      <c r="P15" s="41"/>
      <c r="Q15" s="41"/>
      <c r="R15" s="248">
        <f t="shared" si="2"/>
        <v>0</v>
      </c>
      <c r="S15" s="46"/>
      <c r="T15" s="46"/>
      <c r="U15" s="46"/>
      <c r="V15" s="46"/>
      <c r="W15" s="46"/>
      <c r="X15" s="46"/>
      <c r="Y15" s="46"/>
      <c r="Z15" s="46"/>
      <c r="AA15" s="291">
        <f t="shared" si="10"/>
        <v>0</v>
      </c>
      <c r="AB15" s="291">
        <f t="shared" si="11"/>
        <v>0</v>
      </c>
      <c r="AC15" s="291">
        <f t="shared" si="12"/>
        <v>0</v>
      </c>
      <c r="AD15" s="291">
        <f t="shared" si="13"/>
        <v>0</v>
      </c>
      <c r="AE15" s="291"/>
      <c r="AF15" s="291"/>
      <c r="AG15" s="291"/>
    </row>
    <row r="16" spans="1:33" s="18" customFormat="1" ht="26.25" customHeight="1">
      <c r="A16" s="44">
        <v>5</v>
      </c>
      <c r="B16" s="31" t="str">
        <f>'06'!B13</f>
        <v>THADS khu vực 5</v>
      </c>
      <c r="C16" s="248">
        <f t="shared" si="9"/>
        <v>0</v>
      </c>
      <c r="D16" s="45"/>
      <c r="E16" s="45"/>
      <c r="F16" s="45"/>
      <c r="G16" s="45"/>
      <c r="H16" s="41"/>
      <c r="I16" s="41"/>
      <c r="J16" s="41"/>
      <c r="K16" s="248">
        <v>0</v>
      </c>
      <c r="L16" s="41"/>
      <c r="M16" s="41"/>
      <c r="N16" s="41"/>
      <c r="O16" s="41"/>
      <c r="P16" s="41"/>
      <c r="Q16" s="41"/>
      <c r="R16" s="248">
        <f t="shared" si="2"/>
        <v>1</v>
      </c>
      <c r="S16" s="46">
        <v>1</v>
      </c>
      <c r="T16" s="46"/>
      <c r="U16" s="46"/>
      <c r="V16" s="46"/>
      <c r="W16" s="46"/>
      <c r="X16" s="46"/>
      <c r="Y16" s="46"/>
      <c r="Z16" s="46"/>
      <c r="AA16" s="291">
        <f t="shared" si="10"/>
        <v>0</v>
      </c>
      <c r="AB16" s="291">
        <f t="shared" si="11"/>
        <v>0</v>
      </c>
      <c r="AC16" s="291">
        <f t="shared" si="12"/>
        <v>0</v>
      </c>
      <c r="AD16" s="291">
        <f t="shared" si="13"/>
        <v>0</v>
      </c>
      <c r="AE16" s="291"/>
      <c r="AF16" s="291"/>
      <c r="AG16" s="291"/>
    </row>
    <row r="17" spans="1:33" ht="24.75" customHeight="1">
      <c r="A17" s="19"/>
      <c r="B17" s="586" t="str">
        <f>TT!C7</f>
        <v>Cao Bằng, ngày 01 tháng 6 năm 2026</v>
      </c>
      <c r="C17" s="586"/>
      <c r="D17" s="586"/>
      <c r="E17" s="586"/>
      <c r="F17" s="586"/>
      <c r="G17" s="586"/>
      <c r="H17" s="33"/>
      <c r="I17" s="33"/>
      <c r="J17" s="33"/>
      <c r="R17" s="626" t="str">
        <f>TT!C4</f>
        <v>Cao Bằng, ngày 01 tháng 6 năm 2026</v>
      </c>
      <c r="S17" s="626"/>
      <c r="T17" s="626"/>
      <c r="U17" s="626"/>
      <c r="V17" s="626"/>
      <c r="W17" s="626"/>
      <c r="X17" s="626"/>
      <c r="Y17" s="626"/>
      <c r="Z17" s="139"/>
    </row>
    <row r="18" spans="1:33" ht="16.5">
      <c r="A18" s="17"/>
      <c r="B18" s="584" t="s">
        <v>137</v>
      </c>
      <c r="C18" s="584"/>
      <c r="D18" s="584"/>
      <c r="E18" s="584"/>
      <c r="F18" s="584"/>
      <c r="G18" s="584"/>
      <c r="H18" s="34"/>
      <c r="I18" s="34"/>
      <c r="J18" s="34"/>
      <c r="R18" s="627" t="str">
        <f>TT!C5</f>
        <v>TRƯỞNG THI HÀNH ÁN DÂN SỰ</v>
      </c>
      <c r="S18" s="627"/>
      <c r="T18" s="627"/>
      <c r="U18" s="627"/>
      <c r="V18" s="627"/>
      <c r="W18" s="627"/>
      <c r="X18" s="627"/>
      <c r="Y18" s="627"/>
      <c r="Z18" s="82"/>
    </row>
    <row r="19" spans="1:33" ht="29.25" customHeight="1">
      <c r="A19" s="1"/>
      <c r="B19" s="27"/>
      <c r="C19" s="27"/>
      <c r="D19" s="24"/>
      <c r="E19" s="24"/>
      <c r="F19" s="24"/>
      <c r="G19" s="27"/>
      <c r="H19" s="27"/>
      <c r="I19" s="27"/>
      <c r="J19" s="27"/>
      <c r="T19" s="24"/>
      <c r="U19" s="35"/>
      <c r="V19" s="35"/>
      <c r="W19" s="35"/>
      <c r="X19" s="24"/>
      <c r="Y19" s="24"/>
      <c r="Z19" s="24"/>
    </row>
    <row r="20" spans="1:33" ht="29.25" customHeight="1">
      <c r="A20" s="1"/>
      <c r="B20" s="27"/>
      <c r="C20" s="27"/>
      <c r="D20" s="24"/>
      <c r="E20" s="24"/>
      <c r="F20" s="24"/>
      <c r="G20" s="27"/>
      <c r="H20" s="27"/>
      <c r="I20" s="27"/>
      <c r="J20" s="27"/>
      <c r="T20" s="24"/>
      <c r="U20"/>
      <c r="V20"/>
      <c r="W20"/>
      <c r="X20"/>
      <c r="Y20"/>
      <c r="Z20"/>
    </row>
    <row r="21" spans="1:33" ht="29.25" customHeight="1">
      <c r="A21" s="1"/>
      <c r="B21" s="27"/>
      <c r="C21" s="27"/>
      <c r="D21" s="24"/>
      <c r="E21" s="24"/>
      <c r="F21" s="24"/>
      <c r="G21" s="27"/>
      <c r="H21" s="27"/>
      <c r="I21" s="27"/>
      <c r="J21" s="27"/>
      <c r="T21" s="24"/>
      <c r="U21"/>
      <c r="V21"/>
      <c r="W21"/>
      <c r="X21"/>
      <c r="Y21"/>
      <c r="Z21"/>
    </row>
    <row r="22" spans="1:33" s="11" customFormat="1" ht="36" customHeight="1">
      <c r="B22" s="627" t="str">
        <f>TT!C6</f>
        <v>Đinh Ba Duy</v>
      </c>
      <c r="C22" s="627"/>
      <c r="D22" s="627"/>
      <c r="E22" s="627"/>
      <c r="F22" s="627"/>
      <c r="G22" s="627"/>
      <c r="H22" s="316"/>
      <c r="I22" s="316"/>
      <c r="J22" s="316"/>
      <c r="R22" s="627" t="str">
        <f>TT!C3</f>
        <v>Đoàn Thị Hạ</v>
      </c>
      <c r="S22" s="627"/>
      <c r="T22" s="627"/>
      <c r="U22" s="627"/>
      <c r="V22" s="627"/>
      <c r="W22" s="627"/>
      <c r="X22" s="627"/>
      <c r="Y22" s="627"/>
      <c r="Z22" s="316"/>
      <c r="AA22" s="316"/>
      <c r="AB22" s="361"/>
      <c r="AC22" s="361"/>
      <c r="AD22" s="361"/>
      <c r="AE22" s="361"/>
      <c r="AF22" s="361"/>
      <c r="AG22" s="361"/>
    </row>
    <row r="23" spans="1:33" ht="16.5">
      <c r="A23"/>
      <c r="B23"/>
      <c r="C23"/>
      <c r="D23"/>
      <c r="E23"/>
      <c r="F23"/>
      <c r="G23"/>
      <c r="H23"/>
      <c r="I23"/>
      <c r="J23"/>
      <c r="K23"/>
      <c r="L23"/>
      <c r="M23"/>
      <c r="N23"/>
      <c r="O23"/>
      <c r="P23" s="27"/>
      <c r="Q23" s="27"/>
      <c r="R23" s="27"/>
      <c r="S23" s="24"/>
      <c r="T23" s="24"/>
      <c r="U23" s="24"/>
    </row>
    <row r="24" spans="1:33" ht="16.5">
      <c r="A24"/>
      <c r="B24"/>
      <c r="C24"/>
      <c r="D24"/>
      <c r="E24"/>
      <c r="F24"/>
      <c r="G24"/>
      <c r="H24"/>
      <c r="I24"/>
      <c r="J24"/>
      <c r="K24"/>
      <c r="L24"/>
      <c r="M24"/>
      <c r="N24"/>
      <c r="O24"/>
      <c r="P24" s="35"/>
      <c r="Q24" s="35"/>
      <c r="R24" s="35"/>
      <c r="S24" s="24"/>
      <c r="T24" s="24"/>
      <c r="U24" s="24"/>
    </row>
  </sheetData>
  <sheetProtection formatCells="0" formatColumns="0" formatRows="0" insertRows="0" deleteRows="0"/>
  <mergeCells count="54">
    <mergeCell ref="AA3:AD3"/>
    <mergeCell ref="AA4:AA7"/>
    <mergeCell ref="AB4:AB7"/>
    <mergeCell ref="AC4:AC7"/>
    <mergeCell ref="AD4:AD7"/>
    <mergeCell ref="L4:Q4"/>
    <mergeCell ref="R17:Y17"/>
    <mergeCell ref="R18:Y18"/>
    <mergeCell ref="R22:Y22"/>
    <mergeCell ref="W6:W7"/>
    <mergeCell ref="S6:S7"/>
    <mergeCell ref="T6:T7"/>
    <mergeCell ref="U6:U7"/>
    <mergeCell ref="V6:V7"/>
    <mergeCell ref="S4:X4"/>
    <mergeCell ref="S5:U5"/>
    <mergeCell ref="V5:X5"/>
    <mergeCell ref="U1:Z1"/>
    <mergeCell ref="F1:T1"/>
    <mergeCell ref="C3:J3"/>
    <mergeCell ref="H5:J5"/>
    <mergeCell ref="D5:G5"/>
    <mergeCell ref="R3:X3"/>
    <mergeCell ref="Y5:Y7"/>
    <mergeCell ref="Z5:Z7"/>
    <mergeCell ref="O6:O7"/>
    <mergeCell ref="P6:P7"/>
    <mergeCell ref="X6:X7"/>
    <mergeCell ref="O5:Q5"/>
    <mergeCell ref="R4:R7"/>
    <mergeCell ref="Y3:Z4"/>
    <mergeCell ref="M6:M7"/>
    <mergeCell ref="L6:L7"/>
    <mergeCell ref="D4:J4"/>
    <mergeCell ref="E6:E7"/>
    <mergeCell ref="F6:F7"/>
    <mergeCell ref="G6:G7"/>
    <mergeCell ref="A1:E1"/>
    <mergeCell ref="K3:Q3"/>
    <mergeCell ref="L5:N5"/>
    <mergeCell ref="N6:N7"/>
    <mergeCell ref="K4:K7"/>
    <mergeCell ref="B22:G22"/>
    <mergeCell ref="Q6:Q7"/>
    <mergeCell ref="A8:B8"/>
    <mergeCell ref="B18:G18"/>
    <mergeCell ref="A3:A7"/>
    <mergeCell ref="B3:B7"/>
    <mergeCell ref="B17:G17"/>
    <mergeCell ref="D6:D7"/>
    <mergeCell ref="H6:H7"/>
    <mergeCell ref="I6:I7"/>
    <mergeCell ref="J6:J7"/>
    <mergeCell ref="C4:C7"/>
  </mergeCells>
  <pageMargins left="0.27" right="0.17" top="0.41" bottom="0.43" header="0.31496062992126" footer="0.31496062992126"/>
  <pageSetup paperSize="9" scale="76"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8"/>
  <sheetViews>
    <sheetView view="pageBreakPreview" zoomScaleNormal="100" zoomScaleSheetLayoutView="100" workbookViewId="0">
      <selection activeCell="C2" sqref="C2"/>
    </sheetView>
  </sheetViews>
  <sheetFormatPr defaultColWidth="9.125" defaultRowHeight="15"/>
  <cols>
    <col min="1" max="1" width="3.875" style="60" customWidth="1"/>
    <col min="2" max="2" width="10.875" style="60" customWidth="1"/>
    <col min="3" max="3" width="5.125" style="60" customWidth="1"/>
    <col min="4" max="4" width="5.875" style="60" customWidth="1"/>
    <col min="5" max="5" width="4.625" style="60" customWidth="1"/>
    <col min="6" max="6" width="5.375" style="60" customWidth="1"/>
    <col min="7" max="7" width="7.125" style="60" customWidth="1"/>
    <col min="8" max="8" width="6.875" style="60" customWidth="1"/>
    <col min="9" max="9" width="9.125" style="60" customWidth="1"/>
    <col min="10" max="10" width="6.625" style="60" customWidth="1"/>
    <col min="11" max="11" width="7.375" style="60" customWidth="1"/>
    <col min="12" max="12" width="7.625" style="60" customWidth="1"/>
    <col min="13" max="14" width="7" style="60" customWidth="1"/>
    <col min="15" max="15" width="5.625" style="60" customWidth="1"/>
    <col min="16" max="16" width="5.125" style="60" customWidth="1"/>
    <col min="17" max="17" width="6.125" style="60" customWidth="1"/>
    <col min="18" max="18" width="5.625" style="60" customWidth="1"/>
    <col min="19" max="19" width="5" style="60" customWidth="1"/>
    <col min="20" max="20" width="7.25" style="60" customWidth="1"/>
    <col min="21" max="21" width="9.5" style="60" customWidth="1"/>
    <col min="22" max="23" width="8.625" style="60" customWidth="1"/>
    <col min="24" max="24" width="7.875" style="293" customWidth="1"/>
    <col min="25" max="32" width="9.125" style="293"/>
    <col min="33" max="16384" width="9.125" style="60"/>
  </cols>
  <sheetData>
    <row r="1" spans="1:32" ht="18.75" customHeight="1">
      <c r="A1" s="663" t="s">
        <v>285</v>
      </c>
      <c r="B1" s="663"/>
      <c r="C1" s="663"/>
      <c r="D1" s="663"/>
      <c r="E1" s="663"/>
      <c r="F1" s="663"/>
      <c r="G1" s="664" t="s">
        <v>517</v>
      </c>
      <c r="H1" s="664"/>
      <c r="I1" s="664"/>
      <c r="J1" s="664"/>
      <c r="K1" s="664"/>
      <c r="L1" s="664"/>
      <c r="M1" s="664"/>
      <c r="N1" s="664"/>
      <c r="O1" s="664"/>
      <c r="P1" s="664"/>
      <c r="Q1" s="664"/>
      <c r="R1" s="664"/>
      <c r="S1" s="665" t="str">
        <f>TT!C2</f>
        <v>Đơn vị, người báo cáo: Thi hành án dân sự tỉnh Cao Bằng
Đơn vị nhận báo cáo: Cục Quản lý Thi hành án dân sự</v>
      </c>
      <c r="T1" s="665"/>
      <c r="U1" s="665"/>
      <c r="V1" s="665"/>
      <c r="W1" s="665"/>
    </row>
    <row r="2" spans="1:32" ht="48.75" customHeight="1">
      <c r="A2" s="663"/>
      <c r="B2" s="663"/>
      <c r="C2" s="663"/>
      <c r="D2" s="663"/>
      <c r="E2" s="663"/>
      <c r="F2" s="663"/>
      <c r="G2" s="664"/>
      <c r="H2" s="664"/>
      <c r="I2" s="664"/>
      <c r="J2" s="664"/>
      <c r="K2" s="664"/>
      <c r="L2" s="664"/>
      <c r="M2" s="664"/>
      <c r="N2" s="664"/>
      <c r="O2" s="664"/>
      <c r="P2" s="664"/>
      <c r="Q2" s="664"/>
      <c r="R2" s="664"/>
      <c r="S2" s="665"/>
      <c r="T2" s="665"/>
      <c r="U2" s="665"/>
      <c r="V2" s="665"/>
      <c r="W2" s="665"/>
    </row>
    <row r="3" spans="1:32" ht="21" customHeight="1">
      <c r="A3" s="64"/>
      <c r="B3" s="64"/>
      <c r="C3" s="65"/>
      <c r="D3" s="65"/>
      <c r="E3" s="65"/>
      <c r="F3" s="66"/>
      <c r="G3" s="66"/>
      <c r="H3" s="66"/>
      <c r="I3" s="66"/>
      <c r="J3" s="66"/>
      <c r="K3" s="66"/>
      <c r="L3" s="66"/>
      <c r="M3" s="66"/>
      <c r="N3" s="66"/>
      <c r="O3" s="67"/>
      <c r="P3" s="67"/>
      <c r="Q3" s="67"/>
      <c r="S3" s="666" t="s">
        <v>224</v>
      </c>
      <c r="T3" s="666"/>
      <c r="U3" s="666"/>
      <c r="V3" s="666"/>
      <c r="W3" s="666"/>
    </row>
    <row r="4" spans="1:32" s="68" customFormat="1" ht="27" customHeight="1">
      <c r="A4" s="657" t="s">
        <v>79</v>
      </c>
      <c r="B4" s="657" t="s">
        <v>266</v>
      </c>
      <c r="C4" s="653" t="s">
        <v>225</v>
      </c>
      <c r="D4" s="654"/>
      <c r="E4" s="655"/>
      <c r="F4" s="656" t="s">
        <v>226</v>
      </c>
      <c r="G4" s="656"/>
      <c r="H4" s="656"/>
      <c r="I4" s="656"/>
      <c r="J4" s="656"/>
      <c r="K4" s="656"/>
      <c r="L4" s="656"/>
      <c r="M4" s="656"/>
      <c r="N4" s="656"/>
      <c r="O4" s="656"/>
      <c r="P4" s="656" t="s">
        <v>227</v>
      </c>
      <c r="Q4" s="656"/>
      <c r="R4" s="656"/>
      <c r="S4" s="656"/>
      <c r="T4" s="656"/>
      <c r="U4" s="656"/>
      <c r="V4" s="656" t="s">
        <v>228</v>
      </c>
      <c r="W4" s="656"/>
      <c r="X4" s="294"/>
      <c r="Y4" s="294"/>
      <c r="Z4" s="294"/>
      <c r="AA4" s="294"/>
      <c r="AB4" s="294"/>
      <c r="AC4" s="294"/>
      <c r="AD4" s="294"/>
      <c r="AE4" s="294"/>
      <c r="AF4" s="294"/>
    </row>
    <row r="5" spans="1:32" s="68" customFormat="1" ht="19.5" customHeight="1">
      <c r="A5" s="658"/>
      <c r="B5" s="658"/>
      <c r="C5" s="657" t="s">
        <v>6</v>
      </c>
      <c r="D5" s="653" t="s">
        <v>4</v>
      </c>
      <c r="E5" s="655"/>
      <c r="F5" s="653" t="s">
        <v>229</v>
      </c>
      <c r="G5" s="654"/>
      <c r="H5" s="654"/>
      <c r="I5" s="654"/>
      <c r="J5" s="653" t="s">
        <v>230</v>
      </c>
      <c r="K5" s="654"/>
      <c r="L5" s="654"/>
      <c r="M5" s="654"/>
      <c r="N5" s="654"/>
      <c r="O5" s="655"/>
      <c r="P5" s="653" t="s">
        <v>231</v>
      </c>
      <c r="Q5" s="654"/>
      <c r="R5" s="655"/>
      <c r="S5" s="653" t="s">
        <v>232</v>
      </c>
      <c r="T5" s="654"/>
      <c r="U5" s="655"/>
      <c r="V5" s="657" t="s">
        <v>233</v>
      </c>
      <c r="W5" s="656" t="s">
        <v>234</v>
      </c>
      <c r="X5" s="294"/>
      <c r="Y5" s="294"/>
      <c r="Z5" s="294"/>
      <c r="AA5" s="294"/>
      <c r="AB5" s="294"/>
      <c r="AC5" s="294"/>
      <c r="AD5" s="294"/>
      <c r="AE5" s="294"/>
      <c r="AF5" s="294"/>
    </row>
    <row r="6" spans="1:32" s="68" customFormat="1" ht="15.75" customHeight="1">
      <c r="A6" s="658"/>
      <c r="B6" s="658"/>
      <c r="C6" s="658"/>
      <c r="D6" s="657" t="s">
        <v>235</v>
      </c>
      <c r="E6" s="657" t="s">
        <v>236</v>
      </c>
      <c r="F6" s="657" t="s">
        <v>6</v>
      </c>
      <c r="G6" s="653" t="s">
        <v>4</v>
      </c>
      <c r="H6" s="654"/>
      <c r="I6" s="655"/>
      <c r="J6" s="657" t="s">
        <v>6</v>
      </c>
      <c r="K6" s="660" t="s">
        <v>4</v>
      </c>
      <c r="L6" s="661"/>
      <c r="M6" s="661"/>
      <c r="N6" s="661"/>
      <c r="O6" s="662"/>
      <c r="P6" s="657" t="s">
        <v>6</v>
      </c>
      <c r="Q6" s="653" t="s">
        <v>4</v>
      </c>
      <c r="R6" s="655"/>
      <c r="S6" s="657" t="s">
        <v>6</v>
      </c>
      <c r="T6" s="653" t="s">
        <v>4</v>
      </c>
      <c r="U6" s="655"/>
      <c r="V6" s="658"/>
      <c r="W6" s="656"/>
      <c r="X6" s="294"/>
      <c r="Y6" s="294"/>
      <c r="Z6" s="294"/>
      <c r="AA6" s="294"/>
      <c r="AB6" s="294"/>
      <c r="AC6" s="294"/>
      <c r="AD6" s="294"/>
      <c r="AE6" s="294"/>
      <c r="AF6" s="294"/>
    </row>
    <row r="7" spans="1:32" s="68" customFormat="1" ht="14.25" customHeight="1">
      <c r="A7" s="658"/>
      <c r="B7" s="658"/>
      <c r="C7" s="658"/>
      <c r="D7" s="658"/>
      <c r="E7" s="658"/>
      <c r="F7" s="658"/>
      <c r="G7" s="657" t="s">
        <v>245</v>
      </c>
      <c r="H7" s="657" t="s">
        <v>244</v>
      </c>
      <c r="I7" s="657" t="s">
        <v>246</v>
      </c>
      <c r="J7" s="658"/>
      <c r="K7" s="653" t="s">
        <v>237</v>
      </c>
      <c r="L7" s="654"/>
      <c r="M7" s="654"/>
      <c r="N7" s="654"/>
      <c r="O7" s="656" t="s">
        <v>238</v>
      </c>
      <c r="P7" s="658"/>
      <c r="Q7" s="657" t="s">
        <v>239</v>
      </c>
      <c r="R7" s="657" t="s">
        <v>248</v>
      </c>
      <c r="S7" s="658"/>
      <c r="T7" s="657" t="s">
        <v>249</v>
      </c>
      <c r="U7" s="657" t="s">
        <v>251</v>
      </c>
      <c r="V7" s="658"/>
      <c r="W7" s="656"/>
      <c r="X7" s="294"/>
      <c r="Y7" s="294"/>
      <c r="Z7" s="294"/>
      <c r="AA7" s="294"/>
      <c r="AB7" s="294"/>
      <c r="AC7" s="294"/>
      <c r="AD7" s="294"/>
      <c r="AE7" s="294"/>
      <c r="AF7" s="294"/>
    </row>
    <row r="8" spans="1:32" s="68" customFormat="1" ht="14.25" customHeight="1">
      <c r="A8" s="658"/>
      <c r="B8" s="658"/>
      <c r="C8" s="658"/>
      <c r="D8" s="658"/>
      <c r="E8" s="658"/>
      <c r="F8" s="658"/>
      <c r="G8" s="658"/>
      <c r="H8" s="658"/>
      <c r="I8" s="658"/>
      <c r="J8" s="658"/>
      <c r="K8" s="657" t="s">
        <v>240</v>
      </c>
      <c r="L8" s="657" t="s">
        <v>241</v>
      </c>
      <c r="M8" s="653" t="s">
        <v>247</v>
      </c>
      <c r="N8" s="655"/>
      <c r="O8" s="656"/>
      <c r="P8" s="658"/>
      <c r="Q8" s="658"/>
      <c r="R8" s="658"/>
      <c r="S8" s="658"/>
      <c r="T8" s="658"/>
      <c r="U8" s="658"/>
      <c r="V8" s="658"/>
      <c r="W8" s="656"/>
      <c r="X8" s="673" t="s">
        <v>404</v>
      </c>
      <c r="Y8" s="674"/>
      <c r="Z8" s="674"/>
      <c r="AA8" s="674"/>
      <c r="AB8" s="674"/>
      <c r="AC8" s="674"/>
      <c r="AD8" s="294"/>
      <c r="AE8" s="294"/>
      <c r="AF8" s="294"/>
    </row>
    <row r="9" spans="1:32" s="68" customFormat="1" ht="66" customHeight="1">
      <c r="A9" s="659"/>
      <c r="B9" s="659"/>
      <c r="C9" s="659"/>
      <c r="D9" s="659"/>
      <c r="E9" s="659"/>
      <c r="F9" s="659"/>
      <c r="G9" s="659"/>
      <c r="H9" s="659"/>
      <c r="I9" s="659"/>
      <c r="J9" s="659"/>
      <c r="K9" s="659"/>
      <c r="L9" s="659"/>
      <c r="M9" s="69" t="s">
        <v>242</v>
      </c>
      <c r="N9" s="69" t="s">
        <v>243</v>
      </c>
      <c r="O9" s="656"/>
      <c r="P9" s="659"/>
      <c r="Q9" s="659"/>
      <c r="R9" s="659"/>
      <c r="S9" s="659"/>
      <c r="T9" s="659"/>
      <c r="U9" s="659"/>
      <c r="V9" s="659"/>
      <c r="W9" s="656"/>
      <c r="X9" s="669" t="s">
        <v>422</v>
      </c>
      <c r="Y9" s="669" t="s">
        <v>433</v>
      </c>
      <c r="Z9" s="669" t="s">
        <v>434</v>
      </c>
      <c r="AA9" s="669" t="s">
        <v>435</v>
      </c>
      <c r="AB9" s="669" t="s">
        <v>436</v>
      </c>
      <c r="AC9" s="669" t="s">
        <v>437</v>
      </c>
      <c r="AD9" s="294"/>
      <c r="AE9" s="294"/>
      <c r="AF9" s="294"/>
    </row>
    <row r="10" spans="1:32" s="71" customFormat="1" ht="18.75" customHeight="1">
      <c r="A10" s="70"/>
      <c r="B10" s="140" t="s">
        <v>3</v>
      </c>
      <c r="C10" s="140">
        <v>1</v>
      </c>
      <c r="D10" s="140">
        <v>2</v>
      </c>
      <c r="E10" s="140">
        <v>3</v>
      </c>
      <c r="F10" s="140">
        <v>4</v>
      </c>
      <c r="G10" s="140">
        <v>5</v>
      </c>
      <c r="H10" s="140">
        <v>6</v>
      </c>
      <c r="I10" s="140">
        <v>7</v>
      </c>
      <c r="J10" s="140">
        <v>8</v>
      </c>
      <c r="K10" s="140">
        <v>9</v>
      </c>
      <c r="L10" s="140">
        <v>10</v>
      </c>
      <c r="M10" s="140">
        <v>11</v>
      </c>
      <c r="N10" s="140">
        <v>12</v>
      </c>
      <c r="O10" s="140">
        <v>13</v>
      </c>
      <c r="P10" s="140">
        <v>14</v>
      </c>
      <c r="Q10" s="140">
        <v>15</v>
      </c>
      <c r="R10" s="140">
        <v>16</v>
      </c>
      <c r="S10" s="140">
        <v>17</v>
      </c>
      <c r="T10" s="140">
        <v>18</v>
      </c>
      <c r="U10" s="140">
        <v>19</v>
      </c>
      <c r="V10" s="140">
        <v>20</v>
      </c>
      <c r="W10" s="140">
        <v>21</v>
      </c>
      <c r="X10" s="669"/>
      <c r="Y10" s="669"/>
      <c r="Z10" s="669"/>
      <c r="AA10" s="669"/>
      <c r="AB10" s="669"/>
      <c r="AC10" s="669"/>
      <c r="AD10" s="295"/>
      <c r="AE10" s="295"/>
      <c r="AF10" s="295"/>
    </row>
    <row r="11" spans="1:32" s="73" customFormat="1" ht="16.5" customHeight="1">
      <c r="A11" s="72"/>
      <c r="B11" s="72" t="s">
        <v>171</v>
      </c>
      <c r="C11" s="253">
        <f>C12+C13</f>
        <v>0</v>
      </c>
      <c r="D11" s="253">
        <f t="shared" ref="D11:W11" si="0">D12+D13</f>
        <v>0</v>
      </c>
      <c r="E11" s="253">
        <f t="shared" si="0"/>
        <v>0</v>
      </c>
      <c r="F11" s="253">
        <f t="shared" si="0"/>
        <v>0</v>
      </c>
      <c r="G11" s="253">
        <f t="shared" si="0"/>
        <v>0</v>
      </c>
      <c r="H11" s="253">
        <f t="shared" si="0"/>
        <v>0</v>
      </c>
      <c r="I11" s="253">
        <f t="shared" si="0"/>
        <v>0</v>
      </c>
      <c r="J11" s="253">
        <f t="shared" si="0"/>
        <v>0</v>
      </c>
      <c r="K11" s="253">
        <f t="shared" si="0"/>
        <v>0</v>
      </c>
      <c r="L11" s="253">
        <f t="shared" si="0"/>
        <v>0</v>
      </c>
      <c r="M11" s="253">
        <f t="shared" si="0"/>
        <v>0</v>
      </c>
      <c r="N11" s="253">
        <f t="shared" si="0"/>
        <v>0</v>
      </c>
      <c r="O11" s="253">
        <f t="shared" si="0"/>
        <v>0</v>
      </c>
      <c r="P11" s="253">
        <f t="shared" si="0"/>
        <v>0</v>
      </c>
      <c r="Q11" s="253">
        <f t="shared" si="0"/>
        <v>0</v>
      </c>
      <c r="R11" s="253">
        <f t="shared" si="0"/>
        <v>0</v>
      </c>
      <c r="S11" s="253">
        <f t="shared" si="0"/>
        <v>0</v>
      </c>
      <c r="T11" s="253">
        <f t="shared" si="0"/>
        <v>0</v>
      </c>
      <c r="U11" s="253">
        <f t="shared" si="0"/>
        <v>0</v>
      </c>
      <c r="V11" s="253">
        <f t="shared" si="0"/>
        <v>0</v>
      </c>
      <c r="W11" s="253">
        <f t="shared" si="0"/>
        <v>0</v>
      </c>
      <c r="X11" s="297">
        <f>C11-D11-E11</f>
        <v>0</v>
      </c>
      <c r="Y11" s="297">
        <f>F11-G11-H11-I11</f>
        <v>0</v>
      </c>
      <c r="Z11" s="297">
        <f>J11-K11-L11-O11</f>
        <v>0</v>
      </c>
      <c r="AA11" s="297">
        <f>L11-M11-N11</f>
        <v>0</v>
      </c>
      <c r="AB11" s="297">
        <f>P11-Q11-R11</f>
        <v>0</v>
      </c>
      <c r="AC11" s="297">
        <f>S11-T11-U11</f>
        <v>0</v>
      </c>
      <c r="AD11" s="296"/>
      <c r="AE11" s="296"/>
      <c r="AF11" s="296"/>
    </row>
    <row r="12" spans="1:32" s="73" customFormat="1" ht="16.5" customHeight="1">
      <c r="A12" s="74" t="s">
        <v>0</v>
      </c>
      <c r="B12" s="75" t="s">
        <v>119</v>
      </c>
      <c r="C12" s="253">
        <f t="shared" ref="C12:C14" si="1">D12+E12</f>
        <v>0</v>
      </c>
      <c r="D12" s="151"/>
      <c r="E12" s="151"/>
      <c r="F12" s="253">
        <f t="shared" ref="F12:F14" si="2">G12+H12+I12</f>
        <v>0</v>
      </c>
      <c r="G12" s="151"/>
      <c r="H12" s="151"/>
      <c r="I12" s="151"/>
      <c r="J12" s="253">
        <f t="shared" ref="J12:J14" si="3">K12+L12+O12</f>
        <v>0</v>
      </c>
      <c r="K12" s="151"/>
      <c r="L12" s="253">
        <f t="shared" ref="L12:L14" si="4">M12+N12</f>
        <v>0</v>
      </c>
      <c r="M12" s="151"/>
      <c r="N12" s="151"/>
      <c r="O12" s="151"/>
      <c r="P12" s="253">
        <f t="shared" ref="P12:P14" si="5">Q12+R12</f>
        <v>0</v>
      </c>
      <c r="Q12" s="151"/>
      <c r="R12" s="151"/>
      <c r="S12" s="253">
        <f t="shared" ref="S12:S14" si="6">T12+U12</f>
        <v>0</v>
      </c>
      <c r="T12" s="151"/>
      <c r="U12" s="151"/>
      <c r="V12" s="151"/>
      <c r="W12" s="151"/>
      <c r="X12" s="297">
        <f t="shared" ref="X12:X14" si="7">C12-D12-E12</f>
        <v>0</v>
      </c>
      <c r="Y12" s="297">
        <f t="shared" ref="Y12:Y14" si="8">F12-G12-H12-I12</f>
        <v>0</v>
      </c>
      <c r="Z12" s="297">
        <f t="shared" ref="Z12:Z14" si="9">J12-K12-L12-O12</f>
        <v>0</v>
      </c>
      <c r="AA12" s="297">
        <f t="shared" ref="AA12:AA14" si="10">L12-M12-N12</f>
        <v>0</v>
      </c>
      <c r="AB12" s="297">
        <f t="shared" ref="AB12:AB14" si="11">P12-Q12-R12</f>
        <v>0</v>
      </c>
      <c r="AC12" s="297">
        <f t="shared" ref="AC12:AC14" si="12">S12-T12-U12</f>
        <v>0</v>
      </c>
      <c r="AD12" s="296"/>
      <c r="AE12" s="296"/>
      <c r="AF12" s="296"/>
    </row>
    <row r="13" spans="1:32" s="73" customFormat="1" ht="16.5" customHeight="1">
      <c r="A13" s="74" t="s">
        <v>1</v>
      </c>
      <c r="B13" s="75" t="s">
        <v>5</v>
      </c>
      <c r="C13" s="253">
        <f>SUM(C14:C23)</f>
        <v>0</v>
      </c>
      <c r="D13" s="253">
        <f>SUM(D14:D23)</f>
        <v>0</v>
      </c>
      <c r="E13" s="253">
        <f t="shared" ref="E13:W13" si="13">SUM(E14:E23)</f>
        <v>0</v>
      </c>
      <c r="F13" s="253">
        <f t="shared" si="13"/>
        <v>0</v>
      </c>
      <c r="G13" s="253">
        <f t="shared" si="13"/>
        <v>0</v>
      </c>
      <c r="H13" s="253">
        <f t="shared" si="13"/>
        <v>0</v>
      </c>
      <c r="I13" s="253">
        <f t="shared" si="13"/>
        <v>0</v>
      </c>
      <c r="J13" s="253">
        <f t="shared" si="13"/>
        <v>0</v>
      </c>
      <c r="K13" s="253">
        <f t="shared" si="13"/>
        <v>0</v>
      </c>
      <c r="L13" s="253">
        <f t="shared" si="13"/>
        <v>0</v>
      </c>
      <c r="M13" s="253">
        <f t="shared" si="13"/>
        <v>0</v>
      </c>
      <c r="N13" s="253">
        <f t="shared" si="13"/>
        <v>0</v>
      </c>
      <c r="O13" s="253">
        <f t="shared" si="13"/>
        <v>0</v>
      </c>
      <c r="P13" s="253">
        <f t="shared" si="13"/>
        <v>0</v>
      </c>
      <c r="Q13" s="253">
        <f t="shared" si="13"/>
        <v>0</v>
      </c>
      <c r="R13" s="253">
        <f t="shared" si="13"/>
        <v>0</v>
      </c>
      <c r="S13" s="253">
        <f t="shared" si="13"/>
        <v>0</v>
      </c>
      <c r="T13" s="253">
        <f t="shared" si="13"/>
        <v>0</v>
      </c>
      <c r="U13" s="253">
        <f t="shared" si="13"/>
        <v>0</v>
      </c>
      <c r="V13" s="253">
        <f t="shared" si="13"/>
        <v>0</v>
      </c>
      <c r="W13" s="253">
        <f t="shared" si="13"/>
        <v>0</v>
      </c>
      <c r="X13" s="297">
        <f t="shared" si="7"/>
        <v>0</v>
      </c>
      <c r="Y13" s="297">
        <f t="shared" si="8"/>
        <v>0</v>
      </c>
      <c r="Z13" s="297">
        <f t="shared" si="9"/>
        <v>0</v>
      </c>
      <c r="AA13" s="297">
        <f t="shared" si="10"/>
        <v>0</v>
      </c>
      <c r="AB13" s="297">
        <f t="shared" si="11"/>
        <v>0</v>
      </c>
      <c r="AC13" s="297">
        <f t="shared" si="12"/>
        <v>0</v>
      </c>
      <c r="AD13" s="296"/>
      <c r="AE13" s="296"/>
      <c r="AF13" s="296"/>
    </row>
    <row r="14" spans="1:32" s="73" customFormat="1" ht="16.5" customHeight="1">
      <c r="A14" s="76">
        <v>1</v>
      </c>
      <c r="B14" s="299" t="str">
        <f>'06'!B9</f>
        <v>THADS khu vực 1</v>
      </c>
      <c r="C14" s="253">
        <f t="shared" si="1"/>
        <v>0</v>
      </c>
      <c r="D14" s="152"/>
      <c r="E14" s="152"/>
      <c r="F14" s="253">
        <f t="shared" si="2"/>
        <v>0</v>
      </c>
      <c r="G14" s="153"/>
      <c r="H14" s="153"/>
      <c r="I14" s="153"/>
      <c r="J14" s="253">
        <f t="shared" si="3"/>
        <v>0</v>
      </c>
      <c r="K14" s="153"/>
      <c r="L14" s="253">
        <f t="shared" si="4"/>
        <v>0</v>
      </c>
      <c r="M14" s="153"/>
      <c r="N14" s="153"/>
      <c r="O14" s="153"/>
      <c r="P14" s="253">
        <f t="shared" si="5"/>
        <v>0</v>
      </c>
      <c r="Q14" s="153"/>
      <c r="R14" s="153"/>
      <c r="S14" s="253">
        <f t="shared" si="6"/>
        <v>0</v>
      </c>
      <c r="T14" s="153"/>
      <c r="U14" s="153"/>
      <c r="V14" s="154"/>
      <c r="W14" s="154"/>
      <c r="X14" s="297">
        <f t="shared" si="7"/>
        <v>0</v>
      </c>
      <c r="Y14" s="297">
        <f t="shared" si="8"/>
        <v>0</v>
      </c>
      <c r="Z14" s="297">
        <f t="shared" si="9"/>
        <v>0</v>
      </c>
      <c r="AA14" s="297">
        <f t="shared" si="10"/>
        <v>0</v>
      </c>
      <c r="AB14" s="297">
        <f t="shared" si="11"/>
        <v>0</v>
      </c>
      <c r="AC14" s="297">
        <f t="shared" si="12"/>
        <v>0</v>
      </c>
      <c r="AD14" s="296"/>
      <c r="AE14" s="296"/>
      <c r="AF14" s="296"/>
    </row>
    <row r="15" spans="1:32" s="73" customFormat="1" ht="16.5" customHeight="1">
      <c r="A15" s="76">
        <v>2</v>
      </c>
      <c r="B15" s="299" t="str">
        <f>'06'!B10</f>
        <v>THADS khu vực 2</v>
      </c>
      <c r="C15" s="253"/>
      <c r="D15" s="152"/>
      <c r="E15" s="152"/>
      <c r="F15" s="253"/>
      <c r="G15" s="153"/>
      <c r="H15" s="153"/>
      <c r="I15" s="153"/>
      <c r="J15" s="253"/>
      <c r="K15" s="153"/>
      <c r="L15" s="253"/>
      <c r="M15" s="153"/>
      <c r="N15" s="153"/>
      <c r="O15" s="153"/>
      <c r="P15" s="253"/>
      <c r="Q15" s="153"/>
      <c r="R15" s="153"/>
      <c r="S15" s="253"/>
      <c r="T15" s="153"/>
      <c r="U15" s="153"/>
      <c r="V15" s="154"/>
      <c r="W15" s="154"/>
      <c r="X15" s="297"/>
      <c r="Y15" s="297"/>
      <c r="Z15" s="297"/>
      <c r="AA15" s="297"/>
      <c r="AB15" s="297"/>
      <c r="AC15" s="297"/>
      <c r="AD15" s="296"/>
      <c r="AE15" s="296"/>
      <c r="AF15" s="296"/>
    </row>
    <row r="16" spans="1:32" s="73" customFormat="1" ht="16.5" customHeight="1">
      <c r="A16" s="76">
        <v>3</v>
      </c>
      <c r="B16" s="299" t="str">
        <f>'06'!B11</f>
        <v>THADS khu vực 3</v>
      </c>
      <c r="C16" s="253"/>
      <c r="D16" s="152"/>
      <c r="E16" s="152"/>
      <c r="F16" s="253"/>
      <c r="G16" s="153"/>
      <c r="H16" s="153"/>
      <c r="I16" s="153"/>
      <c r="J16" s="253"/>
      <c r="K16" s="153"/>
      <c r="L16" s="253"/>
      <c r="M16" s="153"/>
      <c r="N16" s="153"/>
      <c r="O16" s="153"/>
      <c r="P16" s="253"/>
      <c r="Q16" s="153"/>
      <c r="R16" s="153"/>
      <c r="S16" s="253"/>
      <c r="T16" s="153"/>
      <c r="U16" s="153"/>
      <c r="V16" s="154"/>
      <c r="W16" s="154"/>
      <c r="X16" s="297"/>
      <c r="Y16" s="297"/>
      <c r="Z16" s="297"/>
      <c r="AA16" s="297"/>
      <c r="AB16" s="297"/>
      <c r="AC16" s="297"/>
      <c r="AD16" s="296"/>
      <c r="AE16" s="296"/>
      <c r="AF16" s="296"/>
    </row>
    <row r="17" spans="1:32" s="73" customFormat="1" ht="16.5" customHeight="1">
      <c r="A17" s="76">
        <v>4</v>
      </c>
      <c r="B17" s="299" t="str">
        <f>'06'!B12</f>
        <v>THADS khu vực 4</v>
      </c>
      <c r="C17" s="253"/>
      <c r="D17" s="152"/>
      <c r="E17" s="152"/>
      <c r="F17" s="253"/>
      <c r="G17" s="153"/>
      <c r="H17" s="153"/>
      <c r="I17" s="153"/>
      <c r="J17" s="253"/>
      <c r="K17" s="153"/>
      <c r="L17" s="253"/>
      <c r="M17" s="153"/>
      <c r="N17" s="153"/>
      <c r="O17" s="153"/>
      <c r="P17" s="253"/>
      <c r="Q17" s="153"/>
      <c r="R17" s="153"/>
      <c r="S17" s="253"/>
      <c r="T17" s="153"/>
      <c r="U17" s="153"/>
      <c r="V17" s="154"/>
      <c r="W17" s="154"/>
      <c r="X17" s="297"/>
      <c r="Y17" s="297"/>
      <c r="Z17" s="297"/>
      <c r="AA17" s="297"/>
      <c r="AB17" s="297"/>
      <c r="AC17" s="297"/>
      <c r="AD17" s="296"/>
      <c r="AE17" s="296"/>
      <c r="AF17" s="296"/>
    </row>
    <row r="18" spans="1:32" s="73" customFormat="1" ht="16.5" customHeight="1">
      <c r="A18" s="76">
        <v>5</v>
      </c>
      <c r="B18" s="299" t="str">
        <f>'06'!B13</f>
        <v>THADS khu vực 5</v>
      </c>
      <c r="C18" s="253"/>
      <c r="D18" s="152"/>
      <c r="E18" s="152"/>
      <c r="F18" s="253"/>
      <c r="G18" s="153"/>
      <c r="H18" s="153"/>
      <c r="I18" s="153"/>
      <c r="J18" s="253"/>
      <c r="K18" s="153"/>
      <c r="L18" s="253"/>
      <c r="M18" s="153"/>
      <c r="N18" s="153"/>
      <c r="O18" s="153"/>
      <c r="P18" s="253"/>
      <c r="Q18" s="153"/>
      <c r="R18" s="153"/>
      <c r="S18" s="253"/>
      <c r="T18" s="153"/>
      <c r="U18" s="153"/>
      <c r="V18" s="154"/>
      <c r="W18" s="154"/>
      <c r="X18" s="297"/>
      <c r="Y18" s="297"/>
      <c r="Z18" s="297"/>
      <c r="AA18" s="297"/>
      <c r="AB18" s="297"/>
      <c r="AC18" s="297"/>
      <c r="AD18" s="296"/>
      <c r="AE18" s="296"/>
      <c r="AF18" s="296"/>
    </row>
    <row r="19" spans="1:32" s="73" customFormat="1" ht="16.5" customHeight="1">
      <c r="A19" s="76">
        <v>6</v>
      </c>
      <c r="B19" s="299" t="e">
        <f>'06'!#REF!</f>
        <v>#REF!</v>
      </c>
      <c r="C19" s="253"/>
      <c r="D19" s="152"/>
      <c r="E19" s="152"/>
      <c r="F19" s="253"/>
      <c r="G19" s="153"/>
      <c r="H19" s="153"/>
      <c r="I19" s="153"/>
      <c r="J19" s="253"/>
      <c r="K19" s="153"/>
      <c r="L19" s="253"/>
      <c r="M19" s="153"/>
      <c r="N19" s="153"/>
      <c r="O19" s="153"/>
      <c r="P19" s="253"/>
      <c r="Q19" s="153"/>
      <c r="R19" s="153"/>
      <c r="S19" s="253"/>
      <c r="T19" s="153"/>
      <c r="U19" s="153"/>
      <c r="V19" s="154"/>
      <c r="W19" s="154"/>
      <c r="X19" s="297"/>
      <c r="Y19" s="297"/>
      <c r="Z19" s="297"/>
      <c r="AA19" s="297"/>
      <c r="AB19" s="297"/>
      <c r="AC19" s="297"/>
      <c r="AD19" s="296"/>
      <c r="AE19" s="296"/>
      <c r="AF19" s="296"/>
    </row>
    <row r="20" spans="1:32" s="73" customFormat="1" ht="16.5" customHeight="1">
      <c r="A20" s="76">
        <v>7</v>
      </c>
      <c r="B20" s="299" t="e">
        <f>'06'!#REF!</f>
        <v>#REF!</v>
      </c>
      <c r="C20" s="253"/>
      <c r="D20" s="152"/>
      <c r="E20" s="152"/>
      <c r="F20" s="253"/>
      <c r="G20" s="153"/>
      <c r="H20" s="153"/>
      <c r="I20" s="153"/>
      <c r="J20" s="253"/>
      <c r="K20" s="153"/>
      <c r="L20" s="253"/>
      <c r="M20" s="153"/>
      <c r="N20" s="153"/>
      <c r="O20" s="153"/>
      <c r="P20" s="253"/>
      <c r="Q20" s="153"/>
      <c r="R20" s="153"/>
      <c r="S20" s="253"/>
      <c r="T20" s="153"/>
      <c r="U20" s="153"/>
      <c r="V20" s="154"/>
      <c r="W20" s="154"/>
      <c r="X20" s="297"/>
      <c r="Y20" s="297"/>
      <c r="Z20" s="297"/>
      <c r="AA20" s="297"/>
      <c r="AB20" s="297"/>
      <c r="AC20" s="297"/>
      <c r="AD20" s="296"/>
      <c r="AE20" s="296"/>
      <c r="AF20" s="296"/>
    </row>
    <row r="21" spans="1:32" s="73" customFormat="1" ht="16.5" customHeight="1">
      <c r="A21" s="76">
        <v>8</v>
      </c>
      <c r="B21" s="299" t="e">
        <f>'06'!#REF!</f>
        <v>#REF!</v>
      </c>
      <c r="C21" s="253"/>
      <c r="D21" s="152"/>
      <c r="E21" s="152"/>
      <c r="F21" s="253"/>
      <c r="G21" s="153"/>
      <c r="H21" s="153"/>
      <c r="I21" s="153"/>
      <c r="J21" s="253"/>
      <c r="K21" s="153"/>
      <c r="L21" s="253"/>
      <c r="M21" s="153"/>
      <c r="N21" s="153"/>
      <c r="O21" s="153"/>
      <c r="P21" s="253"/>
      <c r="Q21" s="153"/>
      <c r="R21" s="153"/>
      <c r="S21" s="253"/>
      <c r="T21" s="153"/>
      <c r="U21" s="153"/>
      <c r="V21" s="154"/>
      <c r="W21" s="154"/>
      <c r="X21" s="297"/>
      <c r="Y21" s="297"/>
      <c r="Z21" s="297"/>
      <c r="AA21" s="297"/>
      <c r="AB21" s="297"/>
      <c r="AC21" s="297"/>
      <c r="AD21" s="296"/>
      <c r="AE21" s="296"/>
      <c r="AF21" s="296"/>
    </row>
    <row r="22" spans="1:32" s="73" customFormat="1" ht="16.5" customHeight="1">
      <c r="A22" s="76">
        <v>9</v>
      </c>
      <c r="B22" s="299" t="e">
        <f>'06'!#REF!</f>
        <v>#REF!</v>
      </c>
      <c r="C22" s="253"/>
      <c r="D22" s="152"/>
      <c r="E22" s="152"/>
      <c r="F22" s="253"/>
      <c r="G22" s="153"/>
      <c r="H22" s="153"/>
      <c r="I22" s="153"/>
      <c r="J22" s="253"/>
      <c r="K22" s="153"/>
      <c r="L22" s="253"/>
      <c r="M22" s="153"/>
      <c r="N22" s="153"/>
      <c r="O22" s="153"/>
      <c r="P22" s="253"/>
      <c r="Q22" s="153"/>
      <c r="R22" s="153"/>
      <c r="S22" s="253"/>
      <c r="T22" s="153"/>
      <c r="U22" s="153"/>
      <c r="V22" s="154"/>
      <c r="W22" s="154"/>
      <c r="X22" s="297"/>
      <c r="Y22" s="297"/>
      <c r="Z22" s="297"/>
      <c r="AA22" s="297"/>
      <c r="AB22" s="297"/>
      <c r="AC22" s="297"/>
      <c r="AD22" s="296"/>
      <c r="AE22" s="296"/>
      <c r="AF22" s="296"/>
    </row>
    <row r="23" spans="1:32" s="73" customFormat="1" ht="16.5" customHeight="1">
      <c r="A23" s="76">
        <v>10</v>
      </c>
      <c r="B23" s="299" t="e">
        <f>'06'!#REF!</f>
        <v>#REF!</v>
      </c>
      <c r="C23" s="253"/>
      <c r="D23" s="152"/>
      <c r="E23" s="152"/>
      <c r="F23" s="253"/>
      <c r="G23" s="153"/>
      <c r="H23" s="153"/>
      <c r="I23" s="153"/>
      <c r="J23" s="253"/>
      <c r="K23" s="153"/>
      <c r="L23" s="253"/>
      <c r="M23" s="153"/>
      <c r="N23" s="153"/>
      <c r="O23" s="153"/>
      <c r="P23" s="253"/>
      <c r="Q23" s="153"/>
      <c r="R23" s="153"/>
      <c r="S23" s="253"/>
      <c r="T23" s="153"/>
      <c r="U23" s="153"/>
      <c r="V23" s="154"/>
      <c r="W23" s="154"/>
      <c r="X23" s="297"/>
      <c r="Y23" s="297"/>
      <c r="Z23" s="297"/>
      <c r="AA23" s="297"/>
      <c r="AB23" s="297"/>
      <c r="AC23" s="297"/>
      <c r="AD23" s="296"/>
      <c r="AE23" s="296"/>
      <c r="AF23" s="296"/>
    </row>
    <row r="24" spans="1:32" ht="16.5">
      <c r="A24" s="77"/>
      <c r="B24" s="668"/>
      <c r="C24" s="668"/>
      <c r="D24" s="668"/>
      <c r="E24" s="668"/>
      <c r="F24" s="668"/>
      <c r="G24" s="668"/>
      <c r="H24" s="63"/>
      <c r="I24" s="63"/>
      <c r="J24" s="50"/>
      <c r="K24" s="51"/>
      <c r="L24" s="51"/>
      <c r="M24" s="51"/>
      <c r="N24" s="51"/>
      <c r="O24" s="51"/>
      <c r="P24" s="667" t="str">
        <f>TT!C7</f>
        <v>Cao Bằng, ngày 01 tháng 6 năm 2026</v>
      </c>
      <c r="Q24" s="667"/>
      <c r="R24" s="667"/>
      <c r="S24" s="667"/>
      <c r="T24" s="667"/>
      <c r="U24" s="667"/>
      <c r="V24" s="667"/>
      <c r="W24" s="80"/>
    </row>
    <row r="25" spans="1:32" ht="16.5">
      <c r="A25" s="670" t="s">
        <v>137</v>
      </c>
      <c r="B25" s="670"/>
      <c r="C25" s="670"/>
      <c r="D25" s="670"/>
      <c r="E25" s="52"/>
      <c r="F25" s="52"/>
      <c r="G25" s="52"/>
      <c r="H25" s="52"/>
      <c r="I25" s="52"/>
      <c r="J25" s="52"/>
      <c r="K25" s="54"/>
      <c r="L25" s="54"/>
      <c r="M25" s="54"/>
      <c r="N25" s="54"/>
      <c r="O25" s="54"/>
      <c r="P25" s="670" t="s">
        <v>147</v>
      </c>
      <c r="Q25" s="670"/>
      <c r="R25" s="670"/>
      <c r="S25" s="670"/>
      <c r="T25" s="670"/>
      <c r="U25" s="670"/>
      <c r="V25" s="670"/>
      <c r="W25" s="52"/>
    </row>
    <row r="26" spans="1:32" ht="16.5">
      <c r="A26" s="671" t="s">
        <v>157</v>
      </c>
      <c r="B26" s="671"/>
      <c r="C26" s="671"/>
      <c r="D26" s="671"/>
      <c r="E26" s="57"/>
      <c r="F26" s="57"/>
      <c r="G26" s="57"/>
      <c r="H26" s="57"/>
      <c r="I26" s="57"/>
      <c r="J26" s="55"/>
      <c r="K26" s="53"/>
      <c r="L26" s="53"/>
      <c r="M26" s="53"/>
      <c r="N26" s="53"/>
      <c r="O26" s="56"/>
      <c r="P26" s="671" t="s">
        <v>157</v>
      </c>
      <c r="Q26" s="671"/>
      <c r="R26" s="671"/>
      <c r="S26" s="671"/>
      <c r="T26" s="671"/>
      <c r="U26" s="671"/>
      <c r="V26" s="671"/>
      <c r="W26" s="57"/>
    </row>
    <row r="27" spans="1:32" ht="32.25" customHeight="1">
      <c r="A27" s="78"/>
      <c r="B27" s="78"/>
      <c r="C27" s="78"/>
      <c r="D27" s="78"/>
      <c r="R27" s="57"/>
      <c r="S27" s="57"/>
      <c r="T27" s="57"/>
      <c r="U27" s="78"/>
      <c r="V27" s="78"/>
      <c r="W27" s="78"/>
    </row>
    <row r="28" spans="1:32" ht="32.25" customHeight="1">
      <c r="A28" s="78"/>
      <c r="B28" s="78"/>
      <c r="C28" s="78"/>
      <c r="D28" s="78"/>
      <c r="R28" s="57"/>
      <c r="S28" s="57"/>
      <c r="T28" s="57"/>
      <c r="U28" s="78"/>
      <c r="V28" s="78"/>
      <c r="W28" s="78"/>
    </row>
    <row r="29" spans="1:32" ht="32.25" customHeight="1">
      <c r="A29" s="79"/>
      <c r="B29" s="55"/>
      <c r="C29" s="55"/>
      <c r="D29" s="55"/>
      <c r="E29" s="54"/>
      <c r="F29" s="54"/>
      <c r="G29" s="54"/>
      <c r="H29" s="62"/>
      <c r="I29" s="62"/>
      <c r="R29" s="55"/>
      <c r="S29" s="55"/>
      <c r="T29" s="55"/>
      <c r="U29" s="62"/>
      <c r="V29" s="62"/>
      <c r="W29" s="62"/>
    </row>
    <row r="30" spans="1:32" s="362" customFormat="1" ht="27.75" customHeight="1">
      <c r="A30" s="672" t="str">
        <f>'05'!A54:E54</f>
        <v>Đinh Ba Duy</v>
      </c>
      <c r="B30" s="672"/>
      <c r="C30" s="672"/>
      <c r="D30" s="672"/>
      <c r="P30" s="672" t="s">
        <v>447</v>
      </c>
      <c r="Q30" s="672"/>
      <c r="R30" s="672"/>
      <c r="S30" s="672"/>
      <c r="T30" s="672"/>
      <c r="U30" s="672"/>
      <c r="V30" s="672"/>
      <c r="W30" s="363"/>
      <c r="X30" s="364"/>
      <c r="Y30" s="364"/>
      <c r="Z30" s="364"/>
      <c r="AA30" s="364"/>
      <c r="AB30" s="364"/>
      <c r="AC30" s="364"/>
      <c r="AD30" s="364"/>
      <c r="AE30" s="364"/>
      <c r="AF30" s="364"/>
    </row>
    <row r="32" spans="1:32" ht="18.75">
      <c r="A32" s="484" t="s">
        <v>392</v>
      </c>
      <c r="B32" s="484"/>
      <c r="C32" s="484"/>
      <c r="D32" s="484"/>
      <c r="E32" s="484"/>
      <c r="F32" s="484"/>
      <c r="G32" s="484"/>
      <c r="H32" s="484"/>
      <c r="I32" s="484"/>
      <c r="J32" s="484"/>
      <c r="K32" s="484"/>
      <c r="L32" s="484"/>
      <c r="M32" s="484"/>
      <c r="N32" s="484"/>
      <c r="O32" s="484"/>
      <c r="P32" s="484"/>
      <c r="Q32" s="484"/>
      <c r="R32" s="484"/>
      <c r="S32" s="484"/>
      <c r="T32" s="484"/>
      <c r="U32" s="484"/>
      <c r="V32" s="484"/>
      <c r="W32" s="484"/>
    </row>
    <row r="33" spans="1:23" ht="18.75">
      <c r="A33" s="485" t="s">
        <v>393</v>
      </c>
      <c r="B33" s="485"/>
      <c r="C33" s="485"/>
      <c r="D33" s="485"/>
      <c r="E33" s="485"/>
      <c r="F33" s="485"/>
      <c r="G33" s="485"/>
      <c r="H33" s="485"/>
      <c r="I33" s="485"/>
      <c r="J33" s="485"/>
      <c r="K33" s="485"/>
      <c r="L33" s="485"/>
      <c r="M33" s="485"/>
      <c r="N33" s="485"/>
      <c r="O33" s="485"/>
      <c r="P33" s="485"/>
      <c r="Q33" s="485"/>
      <c r="R33" s="485"/>
      <c r="S33" s="485"/>
      <c r="T33" s="485"/>
      <c r="U33" s="485"/>
      <c r="V33" s="485"/>
      <c r="W33" s="485"/>
    </row>
    <row r="34" spans="1:23" ht="18.75">
      <c r="A34" s="485" t="s">
        <v>394</v>
      </c>
      <c r="B34" s="485"/>
      <c r="C34" s="485"/>
      <c r="D34" s="485"/>
      <c r="E34" s="485"/>
      <c r="F34" s="485"/>
      <c r="G34" s="485"/>
      <c r="H34" s="485"/>
      <c r="I34" s="485"/>
      <c r="J34" s="485"/>
      <c r="K34" s="485"/>
      <c r="L34" s="485"/>
      <c r="M34" s="485"/>
      <c r="N34" s="485"/>
      <c r="O34" s="485"/>
      <c r="P34" s="485"/>
      <c r="Q34" s="485"/>
      <c r="R34" s="485"/>
      <c r="S34" s="485"/>
      <c r="T34" s="485"/>
      <c r="U34" s="485"/>
      <c r="V34" s="485"/>
      <c r="W34" s="485"/>
    </row>
    <row r="35" spans="1:23" ht="18.75">
      <c r="A35" s="485" t="s">
        <v>395</v>
      </c>
      <c r="B35" s="485"/>
      <c r="C35" s="485"/>
      <c r="D35" s="485"/>
      <c r="E35" s="485"/>
      <c r="F35" s="485"/>
      <c r="G35" s="485"/>
      <c r="H35" s="485"/>
      <c r="I35" s="485"/>
      <c r="J35" s="485"/>
      <c r="K35" s="485"/>
      <c r="L35" s="485"/>
      <c r="M35" s="485"/>
      <c r="N35" s="485"/>
      <c r="O35" s="485"/>
      <c r="P35" s="485"/>
      <c r="Q35" s="485"/>
      <c r="R35" s="485"/>
      <c r="S35" s="485"/>
      <c r="T35" s="485"/>
      <c r="U35" s="485"/>
      <c r="V35" s="485"/>
      <c r="W35" s="485"/>
    </row>
    <row r="36" spans="1:23" ht="18.75">
      <c r="A36" s="485" t="s">
        <v>396</v>
      </c>
      <c r="B36" s="485"/>
      <c r="C36" s="485"/>
      <c r="D36" s="485"/>
      <c r="E36" s="485"/>
      <c r="F36" s="485"/>
      <c r="G36" s="485"/>
      <c r="H36" s="485"/>
      <c r="I36" s="485"/>
      <c r="J36" s="485"/>
      <c r="K36" s="485"/>
      <c r="L36" s="485"/>
      <c r="M36" s="485"/>
      <c r="N36" s="485"/>
      <c r="O36" s="485"/>
      <c r="P36" s="485"/>
      <c r="Q36" s="485"/>
      <c r="R36" s="485"/>
      <c r="S36" s="485"/>
      <c r="T36" s="485"/>
      <c r="U36" s="485"/>
      <c r="V36" s="485"/>
      <c r="W36" s="485"/>
    </row>
    <row r="37" spans="1:23" ht="18.75">
      <c r="A37" s="485" t="s">
        <v>397</v>
      </c>
      <c r="B37" s="485"/>
      <c r="C37" s="485"/>
      <c r="D37" s="485"/>
      <c r="E37" s="485"/>
      <c r="F37" s="485"/>
      <c r="G37" s="485"/>
      <c r="H37" s="485"/>
      <c r="I37" s="485"/>
      <c r="J37" s="485"/>
      <c r="K37" s="485"/>
      <c r="L37" s="485"/>
      <c r="M37" s="485"/>
      <c r="N37" s="485"/>
      <c r="O37" s="485"/>
      <c r="P37" s="485"/>
      <c r="Q37" s="485"/>
      <c r="R37" s="485"/>
      <c r="S37" s="485"/>
      <c r="T37" s="485"/>
      <c r="U37" s="485"/>
      <c r="V37" s="485"/>
      <c r="W37" s="485"/>
    </row>
    <row r="38" spans="1:23" ht="18.75">
      <c r="A38" s="485" t="s">
        <v>398</v>
      </c>
      <c r="B38" s="485"/>
      <c r="C38" s="485"/>
      <c r="D38" s="485"/>
      <c r="E38" s="485"/>
      <c r="F38" s="485"/>
      <c r="G38" s="485"/>
      <c r="H38" s="485"/>
      <c r="I38" s="485"/>
      <c r="J38" s="485"/>
      <c r="K38" s="485"/>
      <c r="L38" s="485"/>
      <c r="M38" s="485"/>
      <c r="N38" s="485"/>
      <c r="O38" s="485"/>
      <c r="P38" s="485"/>
      <c r="Q38" s="485"/>
      <c r="R38" s="485"/>
      <c r="S38" s="485"/>
      <c r="T38" s="485"/>
      <c r="U38" s="485"/>
      <c r="V38" s="485"/>
      <c r="W38" s="485"/>
    </row>
  </sheetData>
  <mergeCells count="62">
    <mergeCell ref="AA9:AA10"/>
    <mergeCell ref="AB9:AB10"/>
    <mergeCell ref="AC9:AC10"/>
    <mergeCell ref="X8:AC8"/>
    <mergeCell ref="A37:W37"/>
    <mergeCell ref="P30:V30"/>
    <mergeCell ref="A38:W38"/>
    <mergeCell ref="X9:X10"/>
    <mergeCell ref="Y9:Y10"/>
    <mergeCell ref="Z9:Z10"/>
    <mergeCell ref="A32:W32"/>
    <mergeCell ref="A33:W33"/>
    <mergeCell ref="A34:W34"/>
    <mergeCell ref="A35:W35"/>
    <mergeCell ref="A36:W36"/>
    <mergeCell ref="T7:T9"/>
    <mergeCell ref="U7:U9"/>
    <mergeCell ref="A25:D25"/>
    <mergeCell ref="A26:D26"/>
    <mergeCell ref="A30:D30"/>
    <mergeCell ref="P25:V25"/>
    <mergeCell ref="P26:V26"/>
    <mergeCell ref="G6:I6"/>
    <mergeCell ref="F6:F9"/>
    <mergeCell ref="P24:V24"/>
    <mergeCell ref="Q7:Q9"/>
    <mergeCell ref="B24:G24"/>
    <mergeCell ref="C5:C9"/>
    <mergeCell ref="D5:E5"/>
    <mergeCell ref="F5:I5"/>
    <mergeCell ref="D6:D9"/>
    <mergeCell ref="E6:E9"/>
    <mergeCell ref="G7:G9"/>
    <mergeCell ref="H7:H9"/>
    <mergeCell ref="I7:I9"/>
    <mergeCell ref="S5:U5"/>
    <mergeCell ref="S6:S9"/>
    <mergeCell ref="T6:U6"/>
    <mergeCell ref="A1:F2"/>
    <mergeCell ref="G1:R2"/>
    <mergeCell ref="S1:W2"/>
    <mergeCell ref="S3:W3"/>
    <mergeCell ref="A4:A9"/>
    <mergeCell ref="B4:B9"/>
    <mergeCell ref="C4:E4"/>
    <mergeCell ref="F4:O4"/>
    <mergeCell ref="P4:U4"/>
    <mergeCell ref="V4:W4"/>
    <mergeCell ref="V5:V9"/>
    <mergeCell ref="W5:W9"/>
    <mergeCell ref="R7:R9"/>
    <mergeCell ref="P6:P9"/>
    <mergeCell ref="Q6:R6"/>
    <mergeCell ref="L8:L9"/>
    <mergeCell ref="J5:O5"/>
    <mergeCell ref="P5:R5"/>
    <mergeCell ref="K7:N7"/>
    <mergeCell ref="O7:O9"/>
    <mergeCell ref="J6:J9"/>
    <mergeCell ref="K6:O6"/>
    <mergeCell ref="K8:K9"/>
    <mergeCell ref="M8:N8"/>
  </mergeCells>
  <phoneticPr fontId="10" type="noConversion"/>
  <pageMargins left="0.45" right="0.17" top="0.42" bottom="0.75" header="0.3" footer="0.3"/>
  <pageSetup paperSize="9" scale="8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9"/>
  <sheetViews>
    <sheetView view="pageBreakPreview" zoomScaleSheetLayoutView="100" workbookViewId="0">
      <selection activeCell="C2" sqref="C2"/>
    </sheetView>
  </sheetViews>
  <sheetFormatPr defaultColWidth="9" defaultRowHeight="15.75"/>
  <cols>
    <col min="1" max="1" width="4.625" customWidth="1"/>
    <col min="2" max="2" width="13.875" customWidth="1"/>
    <col min="3" max="19" width="8.125" customWidth="1"/>
    <col min="20" max="23" width="8" style="271" customWidth="1"/>
    <col min="24" max="25" width="9" style="271"/>
  </cols>
  <sheetData>
    <row r="1" spans="1:23" ht="67.5" customHeight="1">
      <c r="A1" s="629" t="s">
        <v>286</v>
      </c>
      <c r="B1" s="629"/>
      <c r="C1" s="629"/>
      <c r="D1" s="629"/>
      <c r="E1" s="681" t="s">
        <v>516</v>
      </c>
      <c r="F1" s="681"/>
      <c r="G1" s="681"/>
      <c r="H1" s="681"/>
      <c r="I1" s="681"/>
      <c r="J1" s="681"/>
      <c r="K1" s="681"/>
      <c r="L1" s="681"/>
      <c r="M1" s="681"/>
      <c r="N1" s="681"/>
      <c r="O1" s="679" t="str">
        <f>TT!C2</f>
        <v>Đơn vị, người báo cáo: Thi hành án dân sự tỉnh Cao Bằng
Đơn vị nhận báo cáo: Cục Quản lý Thi hành án dân sự</v>
      </c>
      <c r="P1" s="679"/>
      <c r="Q1" s="679"/>
      <c r="R1" s="679"/>
      <c r="S1" s="679"/>
    </row>
    <row r="2" spans="1:23" ht="18.75" customHeight="1">
      <c r="A2" s="14"/>
      <c r="B2" s="14"/>
      <c r="C2" s="14"/>
      <c r="D2" s="14"/>
      <c r="E2" s="14"/>
      <c r="F2" s="14"/>
      <c r="G2" s="14"/>
      <c r="H2" s="14"/>
      <c r="I2" s="14"/>
      <c r="J2" s="14"/>
      <c r="K2" s="14"/>
      <c r="L2" s="14"/>
      <c r="M2" s="14"/>
      <c r="N2" s="14"/>
      <c r="O2" s="683" t="s">
        <v>74</v>
      </c>
      <c r="P2" s="683"/>
      <c r="Q2" s="683"/>
      <c r="R2" s="683"/>
    </row>
    <row r="3" spans="1:23" ht="17.25" customHeight="1">
      <c r="A3" s="682" t="s">
        <v>79</v>
      </c>
      <c r="B3" s="682" t="s">
        <v>80</v>
      </c>
      <c r="C3" s="622" t="s">
        <v>177</v>
      </c>
      <c r="D3" s="575" t="s">
        <v>178</v>
      </c>
      <c r="E3" s="684" t="s">
        <v>4</v>
      </c>
      <c r="F3" s="685"/>
      <c r="G3" s="685"/>
      <c r="H3" s="685"/>
      <c r="I3" s="685"/>
      <c r="J3" s="685"/>
      <c r="K3" s="686"/>
      <c r="L3" s="682" t="s">
        <v>179</v>
      </c>
      <c r="M3" s="682"/>
      <c r="N3" s="682"/>
      <c r="O3" s="682"/>
      <c r="P3" s="682"/>
      <c r="Q3" s="682"/>
      <c r="R3" s="682"/>
      <c r="S3" s="680" t="s">
        <v>274</v>
      </c>
    </row>
    <row r="4" spans="1:23" ht="35.25" customHeight="1">
      <c r="A4" s="682"/>
      <c r="B4" s="682"/>
      <c r="C4" s="623"/>
      <c r="D4" s="576"/>
      <c r="E4" s="680" t="s">
        <v>180</v>
      </c>
      <c r="F4" s="680"/>
      <c r="G4" s="680"/>
      <c r="H4" s="680"/>
      <c r="I4" s="680"/>
      <c r="J4" s="680"/>
      <c r="K4" s="680" t="s">
        <v>181</v>
      </c>
      <c r="L4" s="682" t="s">
        <v>317</v>
      </c>
      <c r="M4" s="682" t="s">
        <v>318</v>
      </c>
      <c r="N4" s="622" t="s">
        <v>182</v>
      </c>
      <c r="O4" s="682" t="s">
        <v>183</v>
      </c>
      <c r="P4" s="682"/>
      <c r="Q4" s="682"/>
      <c r="R4" s="682"/>
      <c r="S4" s="680"/>
    </row>
    <row r="5" spans="1:23" ht="21" customHeight="1">
      <c r="A5" s="682"/>
      <c r="B5" s="682"/>
      <c r="C5" s="623"/>
      <c r="D5" s="576"/>
      <c r="E5" s="680" t="s">
        <v>315</v>
      </c>
      <c r="F5" s="680"/>
      <c r="G5" s="680"/>
      <c r="H5" s="680" t="s">
        <v>316</v>
      </c>
      <c r="I5" s="680"/>
      <c r="J5" s="680"/>
      <c r="K5" s="680"/>
      <c r="L5" s="682"/>
      <c r="M5" s="682"/>
      <c r="N5" s="623"/>
      <c r="O5" s="682" t="s">
        <v>170</v>
      </c>
      <c r="P5" s="690" t="s">
        <v>4</v>
      </c>
      <c r="Q5" s="691"/>
      <c r="R5" s="692"/>
      <c r="S5" s="680"/>
    </row>
    <row r="6" spans="1:23" ht="33" customHeight="1">
      <c r="A6" s="682"/>
      <c r="B6" s="682"/>
      <c r="C6" s="623"/>
      <c r="D6" s="576"/>
      <c r="E6" s="576" t="s">
        <v>7</v>
      </c>
      <c r="F6" s="680" t="s">
        <v>4</v>
      </c>
      <c r="G6" s="680"/>
      <c r="H6" s="680" t="s">
        <v>7</v>
      </c>
      <c r="I6" s="680" t="s">
        <v>4</v>
      </c>
      <c r="J6" s="680"/>
      <c r="K6" s="680"/>
      <c r="L6" s="682"/>
      <c r="M6" s="682"/>
      <c r="N6" s="623"/>
      <c r="O6" s="682"/>
      <c r="P6" s="690" t="s">
        <v>184</v>
      </c>
      <c r="Q6" s="692"/>
      <c r="R6" s="622" t="s">
        <v>169</v>
      </c>
      <c r="S6" s="680"/>
    </row>
    <row r="7" spans="1:23" ht="45" customHeight="1">
      <c r="A7" s="682"/>
      <c r="B7" s="682"/>
      <c r="C7" s="624"/>
      <c r="D7" s="577"/>
      <c r="E7" s="577"/>
      <c r="F7" s="138" t="s">
        <v>136</v>
      </c>
      <c r="G7" s="138" t="s">
        <v>42</v>
      </c>
      <c r="H7" s="680"/>
      <c r="I7" s="138" t="s">
        <v>136</v>
      </c>
      <c r="J7" s="138" t="s">
        <v>42</v>
      </c>
      <c r="K7" s="680"/>
      <c r="L7" s="682"/>
      <c r="M7" s="682"/>
      <c r="N7" s="624"/>
      <c r="O7" s="682"/>
      <c r="P7" s="137" t="s">
        <v>185</v>
      </c>
      <c r="Q7" s="137" t="s">
        <v>186</v>
      </c>
      <c r="R7" s="624"/>
      <c r="S7" s="680"/>
      <c r="T7" s="687" t="s">
        <v>404</v>
      </c>
      <c r="U7" s="688"/>
      <c r="V7" s="688"/>
      <c r="W7" s="688"/>
    </row>
    <row r="8" spans="1:23" ht="19.5" customHeight="1">
      <c r="A8" s="47"/>
      <c r="B8" s="141" t="s">
        <v>3</v>
      </c>
      <c r="C8" s="141">
        <v>1</v>
      </c>
      <c r="D8" s="141">
        <v>2</v>
      </c>
      <c r="E8" s="141">
        <v>3</v>
      </c>
      <c r="F8" s="141">
        <v>4</v>
      </c>
      <c r="G8" s="141">
        <v>5</v>
      </c>
      <c r="H8" s="141">
        <v>6</v>
      </c>
      <c r="I8" s="141">
        <v>7</v>
      </c>
      <c r="J8" s="141">
        <v>8</v>
      </c>
      <c r="K8" s="141">
        <v>9</v>
      </c>
      <c r="L8" s="141">
        <v>10</v>
      </c>
      <c r="M8" s="141">
        <v>11</v>
      </c>
      <c r="N8" s="141">
        <v>12</v>
      </c>
      <c r="O8" s="141">
        <v>13</v>
      </c>
      <c r="P8" s="141">
        <v>14</v>
      </c>
      <c r="Q8" s="141">
        <v>15</v>
      </c>
      <c r="R8" s="141">
        <v>16</v>
      </c>
      <c r="S8" s="141">
        <v>17</v>
      </c>
      <c r="T8" s="298" t="s">
        <v>438</v>
      </c>
      <c r="U8" s="298" t="s">
        <v>439</v>
      </c>
      <c r="V8" s="298" t="s">
        <v>440</v>
      </c>
      <c r="W8" s="298" t="s">
        <v>441</v>
      </c>
    </row>
    <row r="9" spans="1:23" ht="18" customHeight="1">
      <c r="A9" s="143"/>
      <c r="B9" s="144" t="s">
        <v>7</v>
      </c>
      <c r="C9" s="254">
        <f>C10+C11</f>
        <v>12</v>
      </c>
      <c r="D9" s="254">
        <f t="shared" ref="D9:S9" si="0">D10+D11</f>
        <v>2</v>
      </c>
      <c r="E9" s="254">
        <f t="shared" si="0"/>
        <v>0</v>
      </c>
      <c r="F9" s="254">
        <f t="shared" si="0"/>
        <v>0</v>
      </c>
      <c r="G9" s="254">
        <f t="shared" si="0"/>
        <v>0</v>
      </c>
      <c r="H9" s="254">
        <f t="shared" si="0"/>
        <v>2</v>
      </c>
      <c r="I9" s="254">
        <f t="shared" si="0"/>
        <v>2</v>
      </c>
      <c r="J9" s="254">
        <f t="shared" si="0"/>
        <v>0</v>
      </c>
      <c r="K9" s="254">
        <f t="shared" si="0"/>
        <v>0</v>
      </c>
      <c r="L9" s="254">
        <f t="shared" si="0"/>
        <v>2</v>
      </c>
      <c r="M9" s="254">
        <f t="shared" si="0"/>
        <v>2</v>
      </c>
      <c r="N9" s="254">
        <f t="shared" si="0"/>
        <v>0</v>
      </c>
      <c r="O9" s="254">
        <f t="shared" si="0"/>
        <v>0</v>
      </c>
      <c r="P9" s="254">
        <f t="shared" si="0"/>
        <v>0</v>
      </c>
      <c r="Q9" s="254">
        <f t="shared" si="0"/>
        <v>0</v>
      </c>
      <c r="R9" s="254">
        <f t="shared" si="0"/>
        <v>0</v>
      </c>
      <c r="S9" s="254">
        <f t="shared" si="0"/>
        <v>0</v>
      </c>
      <c r="T9" s="271">
        <f>D9-E9-H9-K9</f>
        <v>0</v>
      </c>
      <c r="U9" s="271">
        <f>E9-F9-G9</f>
        <v>0</v>
      </c>
      <c r="V9" s="271">
        <f>H9-I9-J9</f>
        <v>0</v>
      </c>
      <c r="W9" s="271">
        <f>O9-P9-Q9-R9</f>
        <v>0</v>
      </c>
    </row>
    <row r="10" spans="1:23" ht="18" customHeight="1">
      <c r="A10" s="135" t="s">
        <v>0</v>
      </c>
      <c r="B10" s="142" t="s">
        <v>119</v>
      </c>
      <c r="C10" s="148">
        <v>12</v>
      </c>
      <c r="D10" s="256">
        <f t="shared" ref="D10:D11" si="1">E10+H10+K10</f>
        <v>2</v>
      </c>
      <c r="E10" s="256">
        <f t="shared" ref="E10:E11" si="2">F10+G10</f>
        <v>0</v>
      </c>
      <c r="F10" s="149">
        <v>0</v>
      </c>
      <c r="G10" s="149">
        <v>0</v>
      </c>
      <c r="H10" s="256">
        <f t="shared" ref="H10:H12" si="3">I10+J10</f>
        <v>2</v>
      </c>
      <c r="I10" s="149">
        <v>2</v>
      </c>
      <c r="J10" s="149">
        <v>0</v>
      </c>
      <c r="K10" s="149"/>
      <c r="L10" s="149">
        <v>2</v>
      </c>
      <c r="M10" s="149">
        <v>2</v>
      </c>
      <c r="N10" s="149">
        <v>0</v>
      </c>
      <c r="O10" s="256">
        <f t="shared" ref="O10:O12" si="4">P10+Q10+R10</f>
        <v>0</v>
      </c>
      <c r="P10" s="149">
        <v>0</v>
      </c>
      <c r="Q10" s="149">
        <v>0</v>
      </c>
      <c r="R10" s="149">
        <v>0</v>
      </c>
      <c r="S10" s="225"/>
      <c r="T10" s="271">
        <f t="shared" ref="T10:T12" si="5">D10-E10-H10-K10</f>
        <v>0</v>
      </c>
      <c r="U10" s="271">
        <f t="shared" ref="U10:U12" si="6">E10-F10-G10</f>
        <v>0</v>
      </c>
      <c r="V10" s="271">
        <f t="shared" ref="V10:V12" si="7">H10-I10-J10</f>
        <v>0</v>
      </c>
      <c r="W10" s="271">
        <f t="shared" ref="W10:W12" si="8">O10-P10-Q10-R10</f>
        <v>0</v>
      </c>
    </row>
    <row r="11" spans="1:23" ht="18" customHeight="1">
      <c r="A11" s="135" t="s">
        <v>1</v>
      </c>
      <c r="B11" s="142" t="s">
        <v>5</v>
      </c>
      <c r="C11" s="255">
        <f>SUM(C12:C16)</f>
        <v>0</v>
      </c>
      <c r="D11" s="256">
        <f t="shared" si="1"/>
        <v>0</v>
      </c>
      <c r="E11" s="256">
        <f t="shared" si="2"/>
        <v>0</v>
      </c>
      <c r="F11" s="255">
        <f>SUM(F12:F16)</f>
        <v>0</v>
      </c>
      <c r="G11" s="255">
        <f>SUM(G12:G16)</f>
        <v>0</v>
      </c>
      <c r="H11" s="256">
        <f t="shared" si="3"/>
        <v>0</v>
      </c>
      <c r="I11" s="255">
        <f t="shared" ref="I11:N11" si="9">SUM(I12:I16)</f>
        <v>0</v>
      </c>
      <c r="J11" s="255">
        <f t="shared" si="9"/>
        <v>0</v>
      </c>
      <c r="K11" s="255">
        <f t="shared" si="9"/>
        <v>0</v>
      </c>
      <c r="L11" s="255">
        <f t="shared" si="9"/>
        <v>0</v>
      </c>
      <c r="M11" s="255">
        <f t="shared" si="9"/>
        <v>0</v>
      </c>
      <c r="N11" s="255">
        <f t="shared" si="9"/>
        <v>0</v>
      </c>
      <c r="O11" s="256">
        <f t="shared" si="4"/>
        <v>0</v>
      </c>
      <c r="P11" s="255">
        <f>SUM(P12:P16)</f>
        <v>0</v>
      </c>
      <c r="Q11" s="255">
        <f>SUM(Q12:Q16)</f>
        <v>0</v>
      </c>
      <c r="R11" s="255">
        <f>SUM(R12:R16)</f>
        <v>0</v>
      </c>
      <c r="S11" s="255">
        <f>SUM(S12:S16)</f>
        <v>0</v>
      </c>
      <c r="T11" s="271">
        <f t="shared" si="5"/>
        <v>0</v>
      </c>
      <c r="U11" s="271">
        <f t="shared" si="6"/>
        <v>0</v>
      </c>
      <c r="V11" s="271">
        <f t="shared" si="7"/>
        <v>0</v>
      </c>
      <c r="W11" s="271">
        <f t="shared" si="8"/>
        <v>0</v>
      </c>
    </row>
    <row r="12" spans="1:23" ht="18" customHeight="1">
      <c r="A12" s="135">
        <v>1</v>
      </c>
      <c r="B12" s="300" t="str">
        <f>'06'!B9</f>
        <v>THADS khu vực 1</v>
      </c>
      <c r="C12" s="150">
        <v>0</v>
      </c>
      <c r="D12" s="256">
        <f t="shared" ref="D12" si="10">E12+H12+K12</f>
        <v>0</v>
      </c>
      <c r="E12" s="256">
        <f t="shared" ref="E12" si="11">F12+G12</f>
        <v>0</v>
      </c>
      <c r="F12" s="150">
        <v>0</v>
      </c>
      <c r="G12" s="150">
        <v>0</v>
      </c>
      <c r="H12" s="256">
        <f t="shared" si="3"/>
        <v>0</v>
      </c>
      <c r="I12" s="150">
        <v>0</v>
      </c>
      <c r="J12" s="150">
        <v>0</v>
      </c>
      <c r="K12" s="150">
        <v>0</v>
      </c>
      <c r="L12" s="150">
        <v>0</v>
      </c>
      <c r="M12" s="150">
        <v>0</v>
      </c>
      <c r="N12" s="150">
        <v>0</v>
      </c>
      <c r="O12" s="256">
        <f t="shared" si="4"/>
        <v>0</v>
      </c>
      <c r="P12" s="150">
        <v>0</v>
      </c>
      <c r="Q12" s="150">
        <v>0</v>
      </c>
      <c r="R12" s="150">
        <v>0</v>
      </c>
      <c r="S12" s="150">
        <v>0</v>
      </c>
      <c r="T12" s="271">
        <f t="shared" si="5"/>
        <v>0</v>
      </c>
      <c r="U12" s="271">
        <f t="shared" si="6"/>
        <v>0</v>
      </c>
      <c r="V12" s="271">
        <f t="shared" si="7"/>
        <v>0</v>
      </c>
      <c r="W12" s="271">
        <f t="shared" si="8"/>
        <v>0</v>
      </c>
    </row>
    <row r="13" spans="1:23" ht="18" customHeight="1">
      <c r="A13" s="135">
        <v>2</v>
      </c>
      <c r="B13" s="300" t="str">
        <f>'06'!B10</f>
        <v>THADS khu vực 2</v>
      </c>
      <c r="C13" s="150">
        <v>0</v>
      </c>
      <c r="D13" s="256"/>
      <c r="E13" s="256"/>
      <c r="F13" s="150">
        <v>0</v>
      </c>
      <c r="G13" s="150">
        <v>0</v>
      </c>
      <c r="H13" s="256"/>
      <c r="I13" s="150">
        <v>0</v>
      </c>
      <c r="J13" s="150">
        <v>0</v>
      </c>
      <c r="K13" s="150">
        <v>0</v>
      </c>
      <c r="L13" s="150">
        <v>0</v>
      </c>
      <c r="M13" s="150">
        <v>0</v>
      </c>
      <c r="N13" s="150">
        <v>0</v>
      </c>
      <c r="O13" s="256"/>
      <c r="P13" s="150">
        <v>0</v>
      </c>
      <c r="Q13" s="150">
        <v>0</v>
      </c>
      <c r="R13" s="150">
        <v>0</v>
      </c>
      <c r="S13" s="150">
        <v>0</v>
      </c>
    </row>
    <row r="14" spans="1:23" ht="18" customHeight="1">
      <c r="A14" s="135">
        <v>3</v>
      </c>
      <c r="B14" s="300" t="str">
        <f>'06'!B11</f>
        <v>THADS khu vực 3</v>
      </c>
      <c r="C14" s="150">
        <v>0</v>
      </c>
      <c r="D14" s="256"/>
      <c r="E14" s="256"/>
      <c r="F14" s="150">
        <v>0</v>
      </c>
      <c r="G14" s="150">
        <v>0</v>
      </c>
      <c r="H14" s="256"/>
      <c r="I14" s="150">
        <v>0</v>
      </c>
      <c r="J14" s="150">
        <v>0</v>
      </c>
      <c r="K14" s="150">
        <v>0</v>
      </c>
      <c r="L14" s="150">
        <v>0</v>
      </c>
      <c r="M14" s="150">
        <v>0</v>
      </c>
      <c r="N14" s="150">
        <v>0</v>
      </c>
      <c r="O14" s="256"/>
      <c r="P14" s="150">
        <v>0</v>
      </c>
      <c r="Q14" s="150">
        <v>0</v>
      </c>
      <c r="R14" s="150">
        <v>0</v>
      </c>
      <c r="S14" s="150">
        <v>0</v>
      </c>
    </row>
    <row r="15" spans="1:23" ht="18" customHeight="1">
      <c r="A15" s="135">
        <v>4</v>
      </c>
      <c r="B15" s="300" t="str">
        <f>'06'!B12</f>
        <v>THADS khu vực 4</v>
      </c>
      <c r="C15" s="150">
        <v>0</v>
      </c>
      <c r="D15" s="256"/>
      <c r="E15" s="256"/>
      <c r="F15" s="150">
        <v>0</v>
      </c>
      <c r="G15" s="150">
        <v>0</v>
      </c>
      <c r="H15" s="256"/>
      <c r="I15" s="150">
        <v>0</v>
      </c>
      <c r="J15" s="150">
        <v>0</v>
      </c>
      <c r="K15" s="150">
        <v>0</v>
      </c>
      <c r="L15" s="150">
        <v>0</v>
      </c>
      <c r="M15" s="150">
        <v>0</v>
      </c>
      <c r="N15" s="150">
        <v>0</v>
      </c>
      <c r="O15" s="256"/>
      <c r="P15" s="150">
        <v>0</v>
      </c>
      <c r="Q15" s="150">
        <v>0</v>
      </c>
      <c r="R15" s="150">
        <v>0</v>
      </c>
      <c r="S15" s="150">
        <v>0</v>
      </c>
    </row>
    <row r="16" spans="1:23" ht="18" customHeight="1">
      <c r="A16" s="135">
        <v>5</v>
      </c>
      <c r="B16" s="300" t="str">
        <f>'06'!B13</f>
        <v>THADS khu vực 5</v>
      </c>
      <c r="C16" s="150">
        <v>0</v>
      </c>
      <c r="D16" s="256"/>
      <c r="E16" s="256"/>
      <c r="F16" s="150">
        <v>0</v>
      </c>
      <c r="G16" s="150">
        <v>0</v>
      </c>
      <c r="H16" s="256"/>
      <c r="I16" s="150">
        <v>0</v>
      </c>
      <c r="J16" s="150">
        <v>0</v>
      </c>
      <c r="K16" s="150">
        <v>0</v>
      </c>
      <c r="L16" s="150">
        <v>0</v>
      </c>
      <c r="M16" s="150">
        <v>0</v>
      </c>
      <c r="N16" s="150">
        <v>0</v>
      </c>
      <c r="O16" s="256"/>
      <c r="P16" s="150">
        <v>0</v>
      </c>
      <c r="Q16" s="150">
        <v>0</v>
      </c>
      <c r="R16" s="150">
        <v>0</v>
      </c>
      <c r="S16" s="150">
        <v>0</v>
      </c>
    </row>
    <row r="17" spans="1:26" ht="19.5" customHeight="1">
      <c r="A17" s="19"/>
      <c r="B17" s="33"/>
      <c r="C17" s="33"/>
      <c r="D17" s="33"/>
      <c r="E17" s="33"/>
      <c r="F17" s="33"/>
      <c r="G17" s="33"/>
      <c r="H17" s="33"/>
      <c r="I17" s="33"/>
      <c r="J17" s="33"/>
      <c r="K17" s="33"/>
      <c r="L17" s="33"/>
      <c r="M17" s="586" t="str">
        <f>TT!C7</f>
        <v>Cao Bằng, ngày 01 tháng 6 năm 2026</v>
      </c>
      <c r="N17" s="586"/>
      <c r="O17" s="586"/>
      <c r="P17" s="586"/>
      <c r="Q17" s="586"/>
      <c r="R17" s="586"/>
      <c r="S17" s="136"/>
      <c r="T17"/>
      <c r="Z17" s="271"/>
    </row>
    <row r="18" spans="1:26" ht="18" customHeight="1">
      <c r="A18" s="584" t="s">
        <v>137</v>
      </c>
      <c r="B18" s="584"/>
      <c r="C18" s="584"/>
      <c r="D18" s="584"/>
      <c r="E18" s="81"/>
      <c r="F18" s="81"/>
      <c r="G18" s="81"/>
      <c r="H18" s="317"/>
      <c r="I18" s="81"/>
      <c r="J18" s="81"/>
      <c r="K18" s="34"/>
      <c r="L18" s="34"/>
      <c r="M18" s="584" t="s">
        <v>147</v>
      </c>
      <c r="N18" s="584"/>
      <c r="O18" s="584"/>
      <c r="P18" s="584"/>
      <c r="Q18" s="584"/>
      <c r="R18" s="584"/>
      <c r="S18" s="34"/>
      <c r="T18" s="134"/>
      <c r="Z18" s="271"/>
    </row>
    <row r="19" spans="1:26" ht="21" customHeight="1">
      <c r="A19" s="677" t="s">
        <v>157</v>
      </c>
      <c r="B19" s="677"/>
      <c r="C19" s="677"/>
      <c r="D19" s="677"/>
      <c r="E19" s="84"/>
      <c r="F19" s="84"/>
      <c r="G19" s="84"/>
      <c r="H19" s="318"/>
      <c r="I19" s="84"/>
      <c r="J19" s="84"/>
      <c r="K19" s="49"/>
      <c r="L19" s="49"/>
      <c r="M19" s="677" t="s">
        <v>157</v>
      </c>
      <c r="N19" s="677"/>
      <c r="O19" s="677"/>
      <c r="P19" s="677"/>
      <c r="Q19" s="677"/>
      <c r="R19" s="677"/>
      <c r="S19" s="49"/>
      <c r="T19"/>
      <c r="Z19" s="271"/>
    </row>
    <row r="20" spans="1:26" ht="66.75" customHeight="1">
      <c r="A20" s="84"/>
      <c r="B20" s="84"/>
      <c r="C20" s="84"/>
      <c r="D20" s="84"/>
      <c r="E20" s="84"/>
      <c r="F20" s="84"/>
      <c r="G20" s="84"/>
      <c r="H20" s="318"/>
      <c r="I20" s="84"/>
      <c r="J20" s="61"/>
      <c r="K20" s="49"/>
      <c r="L20" s="49"/>
      <c r="M20" s="49"/>
      <c r="N20" s="49"/>
      <c r="O20" s="49"/>
      <c r="P20" s="84"/>
      <c r="Q20" s="84"/>
      <c r="R20" s="84"/>
      <c r="S20" s="84"/>
      <c r="T20"/>
      <c r="Z20" s="271"/>
    </row>
    <row r="21" spans="1:26" ht="24.75" customHeight="1">
      <c r="A21" s="84"/>
      <c r="B21" s="84"/>
      <c r="C21" s="84"/>
      <c r="D21" s="84"/>
      <c r="E21" s="84"/>
      <c r="F21" s="84"/>
      <c r="G21" s="84"/>
      <c r="H21" s="318"/>
      <c r="I21" s="84"/>
      <c r="J21" s="84"/>
      <c r="K21" s="49"/>
      <c r="L21" s="49"/>
      <c r="M21" s="49"/>
      <c r="N21" s="49"/>
      <c r="O21" s="49"/>
      <c r="P21" s="84"/>
      <c r="Q21" s="84"/>
      <c r="R21" s="84"/>
      <c r="S21" s="84"/>
      <c r="T21"/>
      <c r="Z21" s="271"/>
    </row>
    <row r="22" spans="1:26" ht="24" customHeight="1">
      <c r="A22" s="627" t="str">
        <f>'06'!B20</f>
        <v>Đinh Ba Duy</v>
      </c>
      <c r="B22" s="627"/>
      <c r="C22" s="627"/>
      <c r="D22" s="627"/>
      <c r="E22" s="27"/>
      <c r="F22" s="27"/>
      <c r="G22" s="27"/>
      <c r="H22" s="27"/>
      <c r="I22" s="27"/>
      <c r="J22" s="27"/>
      <c r="K22" s="27"/>
      <c r="L22" s="27"/>
      <c r="M22" s="675" t="s">
        <v>447</v>
      </c>
      <c r="N22" s="676"/>
      <c r="O22" s="676"/>
      <c r="P22" s="676"/>
      <c r="Q22" s="676"/>
      <c r="R22" s="676"/>
      <c r="S22" s="82"/>
      <c r="T22"/>
      <c r="Z22" s="271"/>
    </row>
    <row r="23" spans="1:26" ht="16.5">
      <c r="A23" s="627"/>
      <c r="B23" s="627"/>
      <c r="C23" s="627"/>
      <c r="D23" s="627"/>
      <c r="E23" s="82"/>
      <c r="F23" s="82"/>
      <c r="G23" s="82"/>
      <c r="H23" s="82"/>
      <c r="I23" s="82"/>
      <c r="J23" s="35"/>
      <c r="K23" s="35"/>
      <c r="L23" s="35"/>
      <c r="M23" s="35"/>
      <c r="N23" s="35"/>
      <c r="O23" s="627"/>
      <c r="P23" s="627"/>
      <c r="Q23" s="627"/>
      <c r="R23" s="35"/>
    </row>
    <row r="25" spans="1:26" ht="18.75">
      <c r="A25" s="689" t="s">
        <v>387</v>
      </c>
      <c r="B25" s="689"/>
      <c r="C25" s="689"/>
      <c r="D25" s="689"/>
      <c r="E25" s="689"/>
      <c r="F25" s="689"/>
      <c r="G25" s="689"/>
      <c r="H25" s="689"/>
      <c r="I25" s="689"/>
      <c r="J25" s="689"/>
      <c r="K25" s="689"/>
      <c r="L25" s="689"/>
      <c r="M25" s="689"/>
      <c r="N25" s="689"/>
      <c r="O25" s="689"/>
      <c r="P25" s="689"/>
      <c r="Q25" s="689"/>
      <c r="R25" s="689"/>
      <c r="S25" s="689"/>
    </row>
    <row r="26" spans="1:26" ht="18.75">
      <c r="A26" s="678" t="s">
        <v>388</v>
      </c>
      <c r="B26" s="678"/>
      <c r="C26" s="678"/>
      <c r="D26" s="678"/>
      <c r="E26" s="678"/>
      <c r="F26" s="678"/>
      <c r="G26" s="678"/>
      <c r="H26" s="678"/>
      <c r="I26" s="678"/>
      <c r="J26" s="678"/>
      <c r="K26" s="678"/>
      <c r="L26" s="678"/>
      <c r="M26" s="678"/>
      <c r="N26" s="678"/>
      <c r="O26" s="678"/>
      <c r="P26" s="678"/>
      <c r="Q26" s="678"/>
      <c r="R26" s="678"/>
      <c r="S26" s="678"/>
    </row>
    <row r="27" spans="1:26" ht="18.75">
      <c r="A27" s="678" t="s">
        <v>389</v>
      </c>
      <c r="B27" s="678"/>
      <c r="C27" s="678"/>
      <c r="D27" s="678"/>
      <c r="E27" s="678"/>
      <c r="F27" s="678"/>
      <c r="G27" s="678"/>
      <c r="H27" s="678"/>
      <c r="I27" s="678"/>
      <c r="J27" s="678"/>
      <c r="K27" s="678"/>
      <c r="L27" s="678"/>
      <c r="M27" s="678"/>
      <c r="N27" s="678"/>
      <c r="O27" s="678"/>
      <c r="P27" s="678"/>
      <c r="Q27" s="678"/>
      <c r="R27" s="678"/>
      <c r="S27" s="678"/>
    </row>
    <row r="28" spans="1:26" ht="18.75">
      <c r="A28" s="678" t="s">
        <v>390</v>
      </c>
      <c r="B28" s="678"/>
      <c r="C28" s="678"/>
      <c r="D28" s="678"/>
      <c r="E28" s="678"/>
      <c r="F28" s="678"/>
      <c r="G28" s="678"/>
      <c r="H28" s="678"/>
      <c r="I28" s="678"/>
      <c r="J28" s="678"/>
      <c r="K28" s="678"/>
      <c r="L28" s="678"/>
      <c r="M28" s="678"/>
      <c r="N28" s="678"/>
      <c r="O28" s="678"/>
      <c r="P28" s="678"/>
      <c r="Q28" s="678"/>
      <c r="R28" s="678"/>
      <c r="S28" s="678"/>
    </row>
    <row r="29" spans="1:26" ht="18.75">
      <c r="A29" s="678" t="s">
        <v>391</v>
      </c>
      <c r="B29" s="678"/>
      <c r="C29" s="678"/>
      <c r="D29" s="678"/>
      <c r="E29" s="678"/>
      <c r="F29" s="678"/>
      <c r="G29" s="678"/>
      <c r="H29" s="678"/>
      <c r="I29" s="678"/>
      <c r="J29" s="678"/>
      <c r="K29" s="678"/>
      <c r="L29" s="678"/>
      <c r="M29" s="678"/>
      <c r="N29" s="678"/>
      <c r="O29" s="678"/>
      <c r="P29" s="678"/>
      <c r="Q29" s="678"/>
      <c r="R29" s="678"/>
      <c r="S29" s="678"/>
    </row>
  </sheetData>
  <sheetProtection formatCells="0" formatColumns="0" formatRows="0" insertRows="0" deleteRows="0"/>
  <mergeCells count="42">
    <mergeCell ref="T7:W7"/>
    <mergeCell ref="A25:S25"/>
    <mergeCell ref="A26:S26"/>
    <mergeCell ref="A27:S27"/>
    <mergeCell ref="A28:S28"/>
    <mergeCell ref="K4:K7"/>
    <mergeCell ref="L4:L7"/>
    <mergeCell ref="M4:M7"/>
    <mergeCell ref="N4:N7"/>
    <mergeCell ref="O4:R4"/>
    <mergeCell ref="E5:G5"/>
    <mergeCell ref="H5:J5"/>
    <mergeCell ref="O5:O7"/>
    <mergeCell ref="P5:R5"/>
    <mergeCell ref="E6:E7"/>
    <mergeCell ref="P6:Q6"/>
    <mergeCell ref="A29:S29"/>
    <mergeCell ref="O1:S1"/>
    <mergeCell ref="S3:S7"/>
    <mergeCell ref="E1:N1"/>
    <mergeCell ref="A1:D1"/>
    <mergeCell ref="A3:A7"/>
    <mergeCell ref="B3:B7"/>
    <mergeCell ref="C3:C7"/>
    <mergeCell ref="F6:G6"/>
    <mergeCell ref="H6:H7"/>
    <mergeCell ref="I6:J6"/>
    <mergeCell ref="O2:R2"/>
    <mergeCell ref="D3:D7"/>
    <mergeCell ref="E3:K3"/>
    <mergeCell ref="L3:R3"/>
    <mergeCell ref="E4:J4"/>
    <mergeCell ref="A22:D22"/>
    <mergeCell ref="M22:R22"/>
    <mergeCell ref="A23:D23"/>
    <mergeCell ref="O23:Q23"/>
    <mergeCell ref="R6:R7"/>
    <mergeCell ref="M17:R17"/>
    <mergeCell ref="A18:D18"/>
    <mergeCell ref="M18:R18"/>
    <mergeCell ref="A19:D19"/>
    <mergeCell ref="M19:R19"/>
  </mergeCells>
  <pageMargins left="0.38" right="0.15748031496063" top="0.35433070866141703" bottom="0.35433070866141703" header="0.31496062992126" footer="0.31496062992126"/>
  <pageSetup paperSize="9" scale="8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S31"/>
  <sheetViews>
    <sheetView view="pageBreakPreview" zoomScale="115" zoomScaleSheetLayoutView="115" workbookViewId="0">
      <selection activeCell="C7" sqref="C7:R14"/>
    </sheetView>
  </sheetViews>
  <sheetFormatPr defaultRowHeight="15.75"/>
  <cols>
    <col min="1" max="1" width="4.75" customWidth="1"/>
    <col min="2" max="2" width="16.375" customWidth="1"/>
    <col min="3" max="3" width="8.375" customWidth="1"/>
    <col min="4" max="8" width="7.25" customWidth="1"/>
    <col min="9" max="9" width="8.75" customWidth="1"/>
    <col min="10" max="10" width="7.25" customWidth="1"/>
    <col min="11" max="11" width="9.375" customWidth="1"/>
    <col min="12" max="18" width="10.25" customWidth="1"/>
  </cols>
  <sheetData>
    <row r="1" spans="1:19" s="214" customFormat="1" ht="21.75" customHeight="1">
      <c r="A1" s="693" t="s">
        <v>319</v>
      </c>
      <c r="B1" s="693"/>
      <c r="C1" s="693"/>
      <c r="D1" s="693"/>
      <c r="E1" s="693"/>
      <c r="F1" s="693"/>
      <c r="G1" s="693"/>
      <c r="H1" s="693"/>
      <c r="I1" s="693"/>
      <c r="J1" s="693"/>
      <c r="K1" s="693"/>
      <c r="L1" s="693"/>
      <c r="M1" s="693"/>
      <c r="N1" s="693"/>
      <c r="O1" s="693"/>
      <c r="P1" s="693"/>
      <c r="Q1" s="693"/>
      <c r="R1" s="693"/>
    </row>
    <row r="2" spans="1:19" s="214" customFormat="1" ht="21.75" customHeight="1">
      <c r="A2" s="694" t="str">
        <f>PLTienChuaDieuKien!A2</f>
        <v>8 tháng/năm 2026</v>
      </c>
      <c r="B2" s="694"/>
      <c r="C2" s="694"/>
      <c r="D2" s="694"/>
      <c r="E2" s="694"/>
      <c r="F2" s="694"/>
      <c r="G2" s="694"/>
      <c r="H2" s="694"/>
      <c r="I2" s="694"/>
      <c r="J2" s="694"/>
      <c r="K2" s="694"/>
      <c r="L2" s="694"/>
      <c r="M2" s="694"/>
      <c r="N2" s="694"/>
      <c r="O2" s="694"/>
      <c r="P2" s="694"/>
      <c r="Q2" s="694"/>
      <c r="R2" s="694"/>
    </row>
    <row r="3" spans="1:19">
      <c r="C3" s="700"/>
      <c r="D3" s="700"/>
      <c r="E3" s="700"/>
      <c r="F3" s="700"/>
      <c r="G3" s="700"/>
      <c r="H3" s="700"/>
      <c r="I3" s="700"/>
      <c r="J3" s="700"/>
      <c r="K3" s="228"/>
      <c r="O3" s="695" t="s">
        <v>328</v>
      </c>
      <c r="P3" s="695"/>
      <c r="Q3" s="695"/>
      <c r="R3" s="695"/>
    </row>
    <row r="4" spans="1:19" ht="15.75" customHeight="1">
      <c r="A4" s="557" t="s">
        <v>320</v>
      </c>
      <c r="B4" s="574" t="s">
        <v>321</v>
      </c>
      <c r="C4" s="574" t="s">
        <v>61</v>
      </c>
      <c r="D4" s="696" t="s">
        <v>327</v>
      </c>
      <c r="E4" s="696"/>
      <c r="F4" s="696"/>
      <c r="G4" s="696"/>
      <c r="H4" s="696"/>
      <c r="I4" s="696"/>
      <c r="J4" s="696"/>
      <c r="K4" s="574" t="s">
        <v>62</v>
      </c>
      <c r="L4" s="697" t="s">
        <v>327</v>
      </c>
      <c r="M4" s="698"/>
      <c r="N4" s="698"/>
      <c r="O4" s="698"/>
      <c r="P4" s="698"/>
      <c r="Q4" s="698"/>
      <c r="R4" s="699"/>
    </row>
    <row r="5" spans="1:19" ht="63.75">
      <c r="A5" s="559"/>
      <c r="B5" s="574"/>
      <c r="C5" s="574"/>
      <c r="D5" s="215" t="s">
        <v>27</v>
      </c>
      <c r="E5" s="216" t="s">
        <v>29</v>
      </c>
      <c r="F5" s="215" t="s">
        <v>26</v>
      </c>
      <c r="G5" s="215" t="s">
        <v>28</v>
      </c>
      <c r="H5" s="216" t="s">
        <v>25</v>
      </c>
      <c r="I5" s="215" t="s">
        <v>268</v>
      </c>
      <c r="J5" s="215" t="s">
        <v>259</v>
      </c>
      <c r="K5" s="574"/>
      <c r="L5" s="215" t="s">
        <v>27</v>
      </c>
      <c r="M5" s="216" t="s">
        <v>29</v>
      </c>
      <c r="N5" s="215" t="s">
        <v>26</v>
      </c>
      <c r="O5" s="215" t="s">
        <v>28</v>
      </c>
      <c r="P5" s="216" t="s">
        <v>25</v>
      </c>
      <c r="Q5" s="215" t="s">
        <v>268</v>
      </c>
      <c r="R5" s="215" t="s">
        <v>259</v>
      </c>
    </row>
    <row r="6" spans="1:19" ht="15.75" customHeight="1">
      <c r="A6" s="213"/>
      <c r="B6" s="213" t="s">
        <v>3</v>
      </c>
      <c r="C6" s="217">
        <v>1</v>
      </c>
      <c r="D6" s="218">
        <v>2</v>
      </c>
      <c r="E6" s="217">
        <v>3</v>
      </c>
      <c r="F6" s="218">
        <v>4</v>
      </c>
      <c r="G6" s="217">
        <v>5</v>
      </c>
      <c r="H6" s="218">
        <v>6</v>
      </c>
      <c r="I6" s="217">
        <v>7</v>
      </c>
      <c r="J6" s="218">
        <v>8</v>
      </c>
      <c r="K6" s="217">
        <v>9</v>
      </c>
      <c r="L6" s="218">
        <v>10</v>
      </c>
      <c r="M6" s="217">
        <v>11</v>
      </c>
      <c r="N6" s="218">
        <v>12</v>
      </c>
      <c r="O6" s="217">
        <v>13</v>
      </c>
      <c r="P6" s="218">
        <v>14</v>
      </c>
      <c r="Q6" s="217">
        <v>15</v>
      </c>
      <c r="R6" s="218">
        <v>16</v>
      </c>
    </row>
    <row r="7" spans="1:19" ht="24.75" customHeight="1">
      <c r="A7" s="219"/>
      <c r="B7" s="220" t="s">
        <v>7</v>
      </c>
      <c r="C7" s="249">
        <v>164</v>
      </c>
      <c r="D7" s="249">
        <v>3</v>
      </c>
      <c r="E7" s="249">
        <v>0</v>
      </c>
      <c r="F7" s="249">
        <v>1</v>
      </c>
      <c r="G7" s="249">
        <v>0</v>
      </c>
      <c r="H7" s="249">
        <v>18</v>
      </c>
      <c r="I7" s="249">
        <v>3</v>
      </c>
      <c r="J7" s="249">
        <v>139</v>
      </c>
      <c r="K7" s="257">
        <v>232</v>
      </c>
      <c r="L7" s="249">
        <v>7</v>
      </c>
      <c r="M7" s="249">
        <v>0</v>
      </c>
      <c r="N7" s="249">
        <v>82</v>
      </c>
      <c r="O7" s="249">
        <v>0</v>
      </c>
      <c r="P7" s="249">
        <v>38</v>
      </c>
      <c r="Q7" s="249">
        <v>0</v>
      </c>
      <c r="R7" s="249">
        <v>105</v>
      </c>
      <c r="S7" s="228">
        <f>K7+C7</f>
        <v>396</v>
      </c>
    </row>
    <row r="8" spans="1:19" ht="24.75" customHeight="1">
      <c r="A8" s="28" t="s">
        <v>0</v>
      </c>
      <c r="B8" s="29" t="s">
        <v>119</v>
      </c>
      <c r="C8" s="249">
        <v>14</v>
      </c>
      <c r="D8" s="221">
        <v>0</v>
      </c>
      <c r="E8" s="223">
        <v>0</v>
      </c>
      <c r="F8" s="224">
        <v>0</v>
      </c>
      <c r="G8" s="221">
        <v>0</v>
      </c>
      <c r="H8" s="221">
        <v>0</v>
      </c>
      <c r="I8" s="224">
        <v>3</v>
      </c>
      <c r="J8" s="221">
        <v>11</v>
      </c>
      <c r="K8" s="257">
        <v>10</v>
      </c>
      <c r="L8" s="222">
        <v>1</v>
      </c>
      <c r="M8" s="222">
        <v>0</v>
      </c>
      <c r="N8" s="222">
        <v>0</v>
      </c>
      <c r="O8" s="222">
        <v>0</v>
      </c>
      <c r="P8" s="222">
        <v>0</v>
      </c>
      <c r="Q8" s="222">
        <v>0</v>
      </c>
      <c r="R8" s="222">
        <v>9</v>
      </c>
    </row>
    <row r="9" spans="1:19" ht="24.75" customHeight="1">
      <c r="A9" s="28" t="s">
        <v>1</v>
      </c>
      <c r="B9" s="29" t="s">
        <v>5</v>
      </c>
      <c r="C9" s="249">
        <v>150</v>
      </c>
      <c r="D9" s="303">
        <v>3</v>
      </c>
      <c r="E9" s="303">
        <v>0</v>
      </c>
      <c r="F9" s="303">
        <v>1</v>
      </c>
      <c r="G9" s="303">
        <v>0</v>
      </c>
      <c r="H9" s="303">
        <v>18</v>
      </c>
      <c r="I9" s="303">
        <v>0</v>
      </c>
      <c r="J9" s="303">
        <v>128</v>
      </c>
      <c r="K9" s="303">
        <v>222</v>
      </c>
      <c r="L9" s="303">
        <v>6</v>
      </c>
      <c r="M9" s="303">
        <v>0</v>
      </c>
      <c r="N9" s="303">
        <v>82</v>
      </c>
      <c r="O9" s="303">
        <v>0</v>
      </c>
      <c r="P9" s="303">
        <v>38</v>
      </c>
      <c r="Q9" s="303">
        <v>0</v>
      </c>
      <c r="R9" s="303">
        <v>96</v>
      </c>
    </row>
    <row r="10" spans="1:19" ht="24.75" customHeight="1">
      <c r="A10" s="30" t="s">
        <v>8</v>
      </c>
      <c r="B10" s="31" t="str">
        <f>'06'!B9</f>
        <v>THADS khu vực 1</v>
      </c>
      <c r="C10" s="249">
        <v>59</v>
      </c>
      <c r="D10" s="221">
        <v>1</v>
      </c>
      <c r="E10" s="223">
        <v>0</v>
      </c>
      <c r="F10" s="224">
        <v>0</v>
      </c>
      <c r="G10" s="221">
        <v>0</v>
      </c>
      <c r="H10" s="221">
        <v>11</v>
      </c>
      <c r="I10" s="224">
        <v>0</v>
      </c>
      <c r="J10" s="221">
        <v>47</v>
      </c>
      <c r="K10" s="257">
        <v>71</v>
      </c>
      <c r="L10" s="222">
        <v>3</v>
      </c>
      <c r="M10" s="222">
        <v>0</v>
      </c>
      <c r="N10" s="222">
        <v>25</v>
      </c>
      <c r="O10" s="222">
        <v>0</v>
      </c>
      <c r="P10" s="222">
        <v>23</v>
      </c>
      <c r="Q10" s="222">
        <v>0</v>
      </c>
      <c r="R10" s="222">
        <v>20</v>
      </c>
      <c r="S10" s="228">
        <f>K10+C10+'04'!D22</f>
        <v>349</v>
      </c>
    </row>
    <row r="11" spans="1:19" ht="24.75" customHeight="1">
      <c r="A11" s="30" t="s">
        <v>9</v>
      </c>
      <c r="B11" s="31" t="str">
        <f>'06'!B10</f>
        <v>THADS khu vực 2</v>
      </c>
      <c r="C11" s="249">
        <v>28</v>
      </c>
      <c r="D11" s="221">
        <v>0</v>
      </c>
      <c r="E11" s="223">
        <v>0</v>
      </c>
      <c r="F11" s="224">
        <v>0</v>
      </c>
      <c r="G11" s="221">
        <v>0</v>
      </c>
      <c r="H11" s="221">
        <v>2</v>
      </c>
      <c r="I11" s="224">
        <v>0</v>
      </c>
      <c r="J11" s="221">
        <v>26</v>
      </c>
      <c r="K11" s="257">
        <v>44</v>
      </c>
      <c r="L11" s="222">
        <v>0</v>
      </c>
      <c r="M11" s="222">
        <v>0</v>
      </c>
      <c r="N11" s="222">
        <v>18</v>
      </c>
      <c r="O11" s="222">
        <v>0</v>
      </c>
      <c r="P11" s="222">
        <v>5</v>
      </c>
      <c r="Q11" s="222">
        <v>0</v>
      </c>
      <c r="R11" s="222">
        <v>21</v>
      </c>
      <c r="S11" s="228">
        <f>K11+C11+'04'!D29</f>
        <v>180</v>
      </c>
    </row>
    <row r="12" spans="1:19" ht="24.75" customHeight="1">
      <c r="A12" s="30" t="s">
        <v>14</v>
      </c>
      <c r="B12" s="31" t="str">
        <f>'06'!B11</f>
        <v>THADS khu vực 3</v>
      </c>
      <c r="C12" s="249">
        <v>22</v>
      </c>
      <c r="D12" s="221">
        <v>0</v>
      </c>
      <c r="E12" s="223">
        <v>0</v>
      </c>
      <c r="F12" s="224">
        <v>0</v>
      </c>
      <c r="G12" s="221">
        <v>0</v>
      </c>
      <c r="H12" s="221">
        <v>3</v>
      </c>
      <c r="I12" s="224">
        <v>0</v>
      </c>
      <c r="J12" s="221">
        <v>19</v>
      </c>
      <c r="K12" s="257">
        <v>40</v>
      </c>
      <c r="L12" s="222">
        <v>0</v>
      </c>
      <c r="M12" s="222">
        <v>0</v>
      </c>
      <c r="N12" s="222">
        <v>15</v>
      </c>
      <c r="O12" s="222">
        <v>0</v>
      </c>
      <c r="P12" s="222">
        <v>4</v>
      </c>
      <c r="Q12" s="222">
        <v>0</v>
      </c>
      <c r="R12" s="222">
        <v>21</v>
      </c>
      <c r="S12" s="228">
        <f>K12+C12+'04'!D35</f>
        <v>190</v>
      </c>
    </row>
    <row r="13" spans="1:19" ht="24.75" customHeight="1">
      <c r="A13" s="30" t="s">
        <v>17</v>
      </c>
      <c r="B13" s="31" t="str">
        <f>'06'!B12</f>
        <v>THADS khu vực 4</v>
      </c>
      <c r="C13" s="249">
        <v>29</v>
      </c>
      <c r="D13" s="221">
        <v>1</v>
      </c>
      <c r="E13" s="223">
        <v>0</v>
      </c>
      <c r="F13" s="224">
        <v>0</v>
      </c>
      <c r="G13" s="221">
        <v>0</v>
      </c>
      <c r="H13" s="221">
        <v>2</v>
      </c>
      <c r="I13" s="224">
        <v>0</v>
      </c>
      <c r="J13" s="221">
        <v>26</v>
      </c>
      <c r="K13" s="257">
        <v>44</v>
      </c>
      <c r="L13" s="222">
        <v>1</v>
      </c>
      <c r="M13" s="222">
        <v>0</v>
      </c>
      <c r="N13" s="222">
        <v>22</v>
      </c>
      <c r="O13" s="222">
        <v>0</v>
      </c>
      <c r="P13" s="222">
        <v>5</v>
      </c>
      <c r="Q13" s="222">
        <v>0</v>
      </c>
      <c r="R13" s="222">
        <v>16</v>
      </c>
      <c r="S13" s="228">
        <f>K13+C13+'04'!D42</f>
        <v>136</v>
      </c>
    </row>
    <row r="14" spans="1:19" ht="24.75" customHeight="1">
      <c r="A14" s="30" t="s">
        <v>18</v>
      </c>
      <c r="B14" s="31" t="str">
        <f>'06'!B13</f>
        <v>THADS khu vực 5</v>
      </c>
      <c r="C14" s="249">
        <v>12</v>
      </c>
      <c r="D14" s="221">
        <v>1</v>
      </c>
      <c r="E14" s="223">
        <v>0</v>
      </c>
      <c r="F14" s="224">
        <v>1</v>
      </c>
      <c r="G14" s="221">
        <v>0</v>
      </c>
      <c r="H14" s="221">
        <v>0</v>
      </c>
      <c r="I14" s="224">
        <v>0</v>
      </c>
      <c r="J14" s="221">
        <v>10</v>
      </c>
      <c r="K14" s="257">
        <v>23</v>
      </c>
      <c r="L14" s="222">
        <v>2</v>
      </c>
      <c r="M14" s="222">
        <v>0</v>
      </c>
      <c r="N14" s="222">
        <v>2</v>
      </c>
      <c r="O14" s="222">
        <v>0</v>
      </c>
      <c r="P14" s="222">
        <v>1</v>
      </c>
      <c r="Q14" s="222">
        <v>0</v>
      </c>
      <c r="R14" s="222">
        <v>18</v>
      </c>
      <c r="S14" s="228">
        <f>K14+C14+'04'!D47</f>
        <v>93</v>
      </c>
    </row>
    <row r="15" spans="1:19" s="309" customFormat="1" ht="22.5" customHeight="1">
      <c r="C15" s="310">
        <f>C7+K7+'04'!D9</f>
        <v>1052</v>
      </c>
    </row>
    <row r="16" spans="1:19" ht="22.5" customHeight="1">
      <c r="C16" s="228">
        <v>1052</v>
      </c>
      <c r="D16" s="228"/>
      <c r="E16" s="228"/>
      <c r="F16" s="228"/>
      <c r="G16" s="228"/>
      <c r="H16" s="228"/>
      <c r="I16" s="228"/>
      <c r="J16" s="228"/>
      <c r="K16" s="228"/>
      <c r="L16" s="228"/>
      <c r="M16" s="228"/>
      <c r="N16" s="228"/>
      <c r="O16" s="228"/>
      <c r="P16" s="228"/>
      <c r="Q16" s="228"/>
      <c r="R16" s="228"/>
    </row>
    <row r="17" spans="3:3" ht="22.5" customHeight="1">
      <c r="C17" s="228">
        <f>C15-C16</f>
        <v>0</v>
      </c>
    </row>
    <row r="18" spans="3:3" ht="22.5" customHeight="1"/>
    <row r="19" spans="3:3" ht="22.5" customHeight="1"/>
    <row r="20" spans="3:3" ht="22.5" customHeight="1"/>
    <row r="21" spans="3:3" ht="22.5" customHeight="1"/>
    <row r="22" spans="3:3" ht="22.5" customHeight="1"/>
    <row r="23" spans="3:3" ht="22.5" customHeight="1"/>
    <row r="24" spans="3:3" ht="22.5" customHeight="1"/>
    <row r="25" spans="3:3" ht="22.5" customHeight="1"/>
    <row r="26" spans="3:3" ht="22.5" customHeight="1"/>
    <row r="27" spans="3:3" ht="22.5" customHeight="1"/>
    <row r="28" spans="3:3" ht="22.5" customHeight="1"/>
    <row r="29" spans="3:3" ht="22.5" customHeight="1"/>
    <row r="30" spans="3:3" ht="22.5" customHeight="1"/>
    <row r="31" spans="3:3" ht="22.5" customHeight="1"/>
  </sheetData>
  <sheetProtection formatCells="0" formatColumns="0" formatRows="0" insertColumns="0" insertRows="0"/>
  <mergeCells count="10">
    <mergeCell ref="A1:R1"/>
    <mergeCell ref="A2:R2"/>
    <mergeCell ref="O3:R3"/>
    <mergeCell ref="A4:A5"/>
    <mergeCell ref="B4:B5"/>
    <mergeCell ref="C4:C5"/>
    <mergeCell ref="D4:J4"/>
    <mergeCell ref="K4:K5"/>
    <mergeCell ref="L4:R4"/>
    <mergeCell ref="C3:J3"/>
  </mergeCells>
  <pageMargins left="0.4" right="0.36" top="0.45" bottom="0.49" header="0.31496062992125984" footer="0.31496062992125984"/>
  <pageSetup paperSize="9" scale="77"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U18"/>
  <sheetViews>
    <sheetView view="pageBreakPreview" zoomScale="115" zoomScaleSheetLayoutView="115" workbookViewId="0">
      <selection activeCell="E5" sqref="E5"/>
    </sheetView>
  </sheetViews>
  <sheetFormatPr defaultRowHeight="15.75"/>
  <cols>
    <col min="1" max="1" width="3.5" customWidth="1"/>
    <col min="2" max="2" width="16.375" customWidth="1"/>
    <col min="3" max="3" width="15.25" customWidth="1"/>
    <col min="4" max="8" width="7.25" customWidth="1"/>
    <col min="9" max="9" width="8.75" customWidth="1"/>
    <col min="10" max="10" width="8.625" customWidth="1"/>
    <col min="11" max="11" width="10.625" customWidth="1"/>
    <col min="12" max="18" width="9.125" customWidth="1"/>
    <col min="19" max="19" width="11.25" bestFit="1" customWidth="1"/>
    <col min="21" max="21" width="12.75" customWidth="1"/>
  </cols>
  <sheetData>
    <row r="1" spans="1:21" s="214" customFormat="1" ht="21.75" customHeight="1">
      <c r="A1" s="693" t="s">
        <v>329</v>
      </c>
      <c r="B1" s="693"/>
      <c r="C1" s="693"/>
      <c r="D1" s="693"/>
      <c r="E1" s="693"/>
      <c r="F1" s="693"/>
      <c r="G1" s="693"/>
      <c r="H1" s="693"/>
      <c r="I1" s="693"/>
      <c r="J1" s="693"/>
      <c r="K1" s="693"/>
      <c r="L1" s="693"/>
      <c r="M1" s="693"/>
      <c r="N1" s="693"/>
      <c r="O1" s="693"/>
      <c r="P1" s="693"/>
      <c r="Q1" s="693"/>
      <c r="R1" s="693"/>
    </row>
    <row r="2" spans="1:21" s="214" customFormat="1" ht="21.75" customHeight="1">
      <c r="A2" s="694" t="s">
        <v>524</v>
      </c>
      <c r="B2" s="694"/>
      <c r="C2" s="694"/>
      <c r="D2" s="694"/>
      <c r="E2" s="694"/>
      <c r="F2" s="694"/>
      <c r="G2" s="694"/>
      <c r="H2" s="694"/>
      <c r="I2" s="694"/>
      <c r="J2" s="694"/>
      <c r="K2" s="694"/>
      <c r="L2" s="694"/>
      <c r="M2" s="694"/>
      <c r="N2" s="694"/>
      <c r="O2" s="694"/>
      <c r="P2" s="694"/>
      <c r="Q2" s="694"/>
      <c r="R2" s="694"/>
    </row>
    <row r="3" spans="1:21">
      <c r="C3" s="700"/>
      <c r="D3" s="700"/>
      <c r="E3" s="700"/>
      <c r="F3" s="700"/>
      <c r="G3" s="700"/>
      <c r="H3" s="700"/>
      <c r="I3" s="700"/>
      <c r="J3" s="700"/>
      <c r="K3" s="229"/>
      <c r="O3" s="701" t="s">
        <v>326</v>
      </c>
      <c r="P3" s="701"/>
      <c r="Q3" s="701"/>
      <c r="R3" s="701"/>
    </row>
    <row r="4" spans="1:21" ht="15.75" customHeight="1">
      <c r="A4" s="557" t="s">
        <v>320</v>
      </c>
      <c r="B4" s="574" t="s">
        <v>321</v>
      </c>
      <c r="C4" s="574" t="s">
        <v>330</v>
      </c>
      <c r="D4" s="696" t="s">
        <v>327</v>
      </c>
      <c r="E4" s="696"/>
      <c r="F4" s="696"/>
      <c r="G4" s="696"/>
      <c r="H4" s="696"/>
      <c r="I4" s="696"/>
      <c r="J4" s="696"/>
      <c r="K4" s="574" t="s">
        <v>331</v>
      </c>
      <c r="L4" s="696" t="s">
        <v>327</v>
      </c>
      <c r="M4" s="696"/>
      <c r="N4" s="696"/>
      <c r="O4" s="696"/>
      <c r="P4" s="696"/>
      <c r="Q4" s="696"/>
      <c r="R4" s="696"/>
    </row>
    <row r="5" spans="1:21" ht="88.5" customHeight="1">
      <c r="A5" s="559"/>
      <c r="B5" s="574"/>
      <c r="C5" s="574"/>
      <c r="D5" s="215" t="s">
        <v>27</v>
      </c>
      <c r="E5" s="216" t="s">
        <v>29</v>
      </c>
      <c r="F5" s="215" t="s">
        <v>26</v>
      </c>
      <c r="G5" s="215" t="s">
        <v>28</v>
      </c>
      <c r="H5" s="216" t="s">
        <v>25</v>
      </c>
      <c r="I5" s="215" t="s">
        <v>268</v>
      </c>
      <c r="J5" s="215" t="s">
        <v>259</v>
      </c>
      <c r="K5" s="574"/>
      <c r="L5" s="215" t="s">
        <v>27</v>
      </c>
      <c r="M5" s="216" t="s">
        <v>29</v>
      </c>
      <c r="N5" s="215" t="s">
        <v>26</v>
      </c>
      <c r="O5" s="215" t="s">
        <v>28</v>
      </c>
      <c r="P5" s="216" t="s">
        <v>25</v>
      </c>
      <c r="Q5" s="215" t="s">
        <v>268</v>
      </c>
      <c r="R5" s="215" t="s">
        <v>259</v>
      </c>
    </row>
    <row r="6" spans="1:21" ht="15.75" customHeight="1">
      <c r="A6" s="213"/>
      <c r="B6" s="213" t="s">
        <v>3</v>
      </c>
      <c r="C6" s="217">
        <v>1</v>
      </c>
      <c r="D6" s="218">
        <v>2</v>
      </c>
      <c r="E6" s="217">
        <v>3</v>
      </c>
      <c r="F6" s="218">
        <v>4</v>
      </c>
      <c r="G6" s="217">
        <v>5</v>
      </c>
      <c r="H6" s="218">
        <v>6</v>
      </c>
      <c r="I6" s="217">
        <v>7</v>
      </c>
      <c r="J6" s="218">
        <v>8</v>
      </c>
      <c r="K6" s="217">
        <v>9</v>
      </c>
      <c r="L6" s="218">
        <v>10</v>
      </c>
      <c r="M6" s="217">
        <v>11</v>
      </c>
      <c r="N6" s="218">
        <v>12</v>
      </c>
      <c r="O6" s="217">
        <v>13</v>
      </c>
      <c r="P6" s="218">
        <v>14</v>
      </c>
      <c r="Q6" s="217">
        <v>15</v>
      </c>
      <c r="R6" s="218">
        <v>16</v>
      </c>
    </row>
    <row r="7" spans="1:21" ht="22.5" customHeight="1">
      <c r="A7" s="219"/>
      <c r="B7" s="220" t="s">
        <v>7</v>
      </c>
      <c r="C7" s="258">
        <v>24513122</v>
      </c>
      <c r="D7" s="258">
        <v>42850</v>
      </c>
      <c r="E7" s="258">
        <v>0</v>
      </c>
      <c r="F7" s="258">
        <v>3289</v>
      </c>
      <c r="G7" s="258">
        <v>0</v>
      </c>
      <c r="H7" s="258">
        <v>490054</v>
      </c>
      <c r="I7" s="258">
        <v>7732854</v>
      </c>
      <c r="J7" s="258">
        <v>16244075</v>
      </c>
      <c r="K7" s="258">
        <v>29047809</v>
      </c>
      <c r="L7" s="258">
        <v>3573862</v>
      </c>
      <c r="M7" s="258">
        <v>0</v>
      </c>
      <c r="N7" s="258">
        <v>1364207</v>
      </c>
      <c r="O7" s="258">
        <v>0</v>
      </c>
      <c r="P7" s="258">
        <v>18167354</v>
      </c>
      <c r="Q7" s="258">
        <v>0</v>
      </c>
      <c r="R7" s="258">
        <v>5942386</v>
      </c>
      <c r="S7" s="228"/>
    </row>
    <row r="8" spans="1:21" ht="22.5" customHeight="1">
      <c r="A8" s="28" t="s">
        <v>0</v>
      </c>
      <c r="B8" s="29" t="s">
        <v>119</v>
      </c>
      <c r="C8" s="258">
        <v>8143510</v>
      </c>
      <c r="D8" s="222">
        <v>0</v>
      </c>
      <c r="E8" s="226">
        <v>0</v>
      </c>
      <c r="F8" s="227">
        <v>0</v>
      </c>
      <c r="G8" s="222">
        <v>0</v>
      </c>
      <c r="H8" s="222">
        <v>0</v>
      </c>
      <c r="I8" s="227">
        <v>7732854</v>
      </c>
      <c r="J8" s="222">
        <v>410656</v>
      </c>
      <c r="K8" s="312">
        <v>2125000</v>
      </c>
      <c r="L8" s="222">
        <v>0</v>
      </c>
      <c r="M8" s="222">
        <v>0</v>
      </c>
      <c r="N8" s="222">
        <v>0</v>
      </c>
      <c r="O8" s="222">
        <v>0</v>
      </c>
      <c r="P8" s="222">
        <v>0</v>
      </c>
      <c r="Q8" s="222">
        <v>0</v>
      </c>
      <c r="R8" s="222">
        <v>2125000</v>
      </c>
    </row>
    <row r="9" spans="1:21" ht="22.5" customHeight="1">
      <c r="A9" s="28" t="s">
        <v>1</v>
      </c>
      <c r="B9" s="29" t="s">
        <v>5</v>
      </c>
      <c r="C9" s="258">
        <v>16369612</v>
      </c>
      <c r="D9" s="257">
        <v>42850</v>
      </c>
      <c r="E9" s="257">
        <v>0</v>
      </c>
      <c r="F9" s="257">
        <v>3289</v>
      </c>
      <c r="G9" s="257">
        <v>0</v>
      </c>
      <c r="H9" s="257">
        <v>490054</v>
      </c>
      <c r="I9" s="257">
        <v>0</v>
      </c>
      <c r="J9" s="257">
        <v>15833419</v>
      </c>
      <c r="K9" s="312">
        <v>26922809</v>
      </c>
      <c r="L9" s="257">
        <v>3573862</v>
      </c>
      <c r="M9" s="257">
        <v>0</v>
      </c>
      <c r="N9" s="257">
        <v>1364207</v>
      </c>
      <c r="O9" s="257">
        <v>0</v>
      </c>
      <c r="P9" s="257">
        <v>18167354</v>
      </c>
      <c r="Q9" s="257">
        <v>0</v>
      </c>
      <c r="R9" s="257">
        <v>3817386</v>
      </c>
    </row>
    <row r="10" spans="1:21" ht="22.5" customHeight="1">
      <c r="A10" s="30" t="s">
        <v>8</v>
      </c>
      <c r="B10" s="31" t="str">
        <f>'06'!B9</f>
        <v>THADS khu vực 1</v>
      </c>
      <c r="C10" s="258">
        <v>4790267</v>
      </c>
      <c r="D10" s="222">
        <v>4215</v>
      </c>
      <c r="E10" s="226">
        <v>0</v>
      </c>
      <c r="F10" s="227">
        <v>0</v>
      </c>
      <c r="G10" s="222">
        <v>0</v>
      </c>
      <c r="H10" s="222">
        <v>292244</v>
      </c>
      <c r="I10" s="227">
        <v>0</v>
      </c>
      <c r="J10" s="222">
        <v>4493808</v>
      </c>
      <c r="K10" s="312">
        <v>18586130</v>
      </c>
      <c r="L10" s="222">
        <v>2644514</v>
      </c>
      <c r="M10" s="222">
        <v>0</v>
      </c>
      <c r="N10" s="222">
        <v>501470</v>
      </c>
      <c r="O10" s="222">
        <v>0</v>
      </c>
      <c r="P10" s="222">
        <v>14110286</v>
      </c>
      <c r="Q10" s="222">
        <v>0</v>
      </c>
      <c r="R10" s="222">
        <v>1329860</v>
      </c>
      <c r="S10" s="228"/>
      <c r="U10" s="228"/>
    </row>
    <row r="11" spans="1:21" ht="22.5" customHeight="1">
      <c r="A11" s="30" t="s">
        <v>9</v>
      </c>
      <c r="B11" s="31" t="str">
        <f>'06'!B10</f>
        <v>THADS khu vực 2</v>
      </c>
      <c r="C11" s="258">
        <v>814902</v>
      </c>
      <c r="D11" s="222">
        <v>0</v>
      </c>
      <c r="E11" s="226">
        <v>0</v>
      </c>
      <c r="F11" s="227">
        <v>0</v>
      </c>
      <c r="G11" s="222">
        <v>0</v>
      </c>
      <c r="H11" s="222">
        <v>130588</v>
      </c>
      <c r="I11" s="227">
        <v>0</v>
      </c>
      <c r="J11" s="222">
        <v>684314</v>
      </c>
      <c r="K11" s="312">
        <v>3115430</v>
      </c>
      <c r="L11" s="222">
        <v>0</v>
      </c>
      <c r="M11" s="222">
        <v>0</v>
      </c>
      <c r="N11" s="222">
        <v>289027</v>
      </c>
      <c r="O11" s="222">
        <v>0</v>
      </c>
      <c r="P11" s="222">
        <v>2117541</v>
      </c>
      <c r="Q11" s="222">
        <v>0</v>
      </c>
      <c r="R11" s="222">
        <v>708862</v>
      </c>
      <c r="S11" s="228"/>
      <c r="U11" s="228"/>
    </row>
    <row r="12" spans="1:21" ht="22.5" customHeight="1">
      <c r="A12" s="30" t="s">
        <v>14</v>
      </c>
      <c r="B12" s="31" t="str">
        <f>'06'!B11</f>
        <v>THADS khu vực 3</v>
      </c>
      <c r="C12" s="258">
        <v>473040</v>
      </c>
      <c r="D12" s="222">
        <v>0</v>
      </c>
      <c r="E12" s="226">
        <v>0</v>
      </c>
      <c r="F12" s="227">
        <v>0</v>
      </c>
      <c r="G12" s="222">
        <v>0</v>
      </c>
      <c r="H12" s="222">
        <v>22453</v>
      </c>
      <c r="I12" s="227">
        <v>0</v>
      </c>
      <c r="J12" s="222">
        <v>450587</v>
      </c>
      <c r="K12" s="312">
        <v>1137816</v>
      </c>
      <c r="L12" s="222">
        <v>0</v>
      </c>
      <c r="M12" s="222">
        <v>0</v>
      </c>
      <c r="N12" s="222">
        <v>183900</v>
      </c>
      <c r="O12" s="222">
        <v>0</v>
      </c>
      <c r="P12" s="222">
        <v>305399</v>
      </c>
      <c r="Q12" s="222">
        <v>0</v>
      </c>
      <c r="R12" s="222">
        <v>648517</v>
      </c>
      <c r="S12" s="228"/>
      <c r="U12" s="228"/>
    </row>
    <row r="13" spans="1:21" ht="22.5" customHeight="1">
      <c r="A13" s="30" t="s">
        <v>17</v>
      </c>
      <c r="B13" s="31" t="str">
        <f>'06'!B12</f>
        <v>THADS khu vực 4</v>
      </c>
      <c r="C13" s="258">
        <v>10188081</v>
      </c>
      <c r="D13" s="222">
        <v>38635</v>
      </c>
      <c r="E13" s="226">
        <v>0</v>
      </c>
      <c r="F13" s="227">
        <v>0</v>
      </c>
      <c r="G13" s="222">
        <v>0</v>
      </c>
      <c r="H13" s="222">
        <v>43576</v>
      </c>
      <c r="I13" s="227">
        <v>0</v>
      </c>
      <c r="J13" s="222">
        <v>10105870</v>
      </c>
      <c r="K13" s="312">
        <v>3569837</v>
      </c>
      <c r="L13" s="222">
        <v>887820</v>
      </c>
      <c r="M13" s="222">
        <v>0</v>
      </c>
      <c r="N13" s="222">
        <v>376550</v>
      </c>
      <c r="O13" s="222">
        <v>0</v>
      </c>
      <c r="P13" s="222">
        <v>1628628</v>
      </c>
      <c r="Q13" s="222">
        <v>0</v>
      </c>
      <c r="R13" s="222">
        <v>676839</v>
      </c>
      <c r="S13" s="228"/>
      <c r="U13" s="228"/>
    </row>
    <row r="14" spans="1:21" ht="22.5" customHeight="1">
      <c r="A14" s="30" t="s">
        <v>18</v>
      </c>
      <c r="B14" s="31" t="str">
        <f>'06'!B13</f>
        <v>THADS khu vực 5</v>
      </c>
      <c r="C14" s="258">
        <v>103322</v>
      </c>
      <c r="D14" s="222">
        <v>0</v>
      </c>
      <c r="E14" s="226">
        <v>0</v>
      </c>
      <c r="F14" s="227">
        <v>3289</v>
      </c>
      <c r="G14" s="222">
        <v>0</v>
      </c>
      <c r="H14" s="222">
        <v>1193</v>
      </c>
      <c r="I14" s="227">
        <v>0</v>
      </c>
      <c r="J14" s="222">
        <v>98840</v>
      </c>
      <c r="K14" s="312">
        <v>513596</v>
      </c>
      <c r="L14" s="222">
        <v>41528</v>
      </c>
      <c r="M14" s="222">
        <v>0</v>
      </c>
      <c r="N14" s="222">
        <v>13260</v>
      </c>
      <c r="O14" s="222">
        <v>0</v>
      </c>
      <c r="P14" s="222">
        <v>5500</v>
      </c>
      <c r="Q14" s="222">
        <v>0</v>
      </c>
      <c r="R14" s="222">
        <v>453308</v>
      </c>
      <c r="S14" s="228"/>
      <c r="U14" s="228"/>
    </row>
    <row r="15" spans="1:21" s="309" customFormat="1">
      <c r="C15" s="310">
        <f>C7+K7+'05'!D9</f>
        <v>651886239</v>
      </c>
    </row>
    <row r="16" spans="1:21" s="309" customFormat="1">
      <c r="C16" s="310">
        <v>651886239</v>
      </c>
      <c r="D16" s="310"/>
      <c r="E16" s="310"/>
      <c r="F16" s="310"/>
      <c r="G16" s="310"/>
      <c r="H16" s="310"/>
      <c r="I16" s="310"/>
      <c r="J16" s="310"/>
      <c r="K16" s="310"/>
      <c r="L16" s="310"/>
      <c r="M16" s="310"/>
      <c r="N16" s="310"/>
      <c r="O16" s="310"/>
      <c r="P16" s="310"/>
      <c r="Q16" s="310"/>
      <c r="R16" s="310"/>
    </row>
    <row r="17" spans="3:18" s="309" customFormat="1" ht="21" customHeight="1">
      <c r="C17" s="310">
        <f>C16-C15</f>
        <v>0</v>
      </c>
    </row>
    <row r="18" spans="3:18">
      <c r="C18" s="308"/>
      <c r="D18" s="308"/>
      <c r="E18" s="308"/>
      <c r="F18" s="308"/>
      <c r="G18" s="308"/>
      <c r="H18" s="308"/>
      <c r="I18" s="308"/>
      <c r="J18" s="308"/>
      <c r="K18" s="308"/>
      <c r="L18" s="308"/>
      <c r="M18" s="308"/>
      <c r="N18" s="308"/>
      <c r="O18" s="308"/>
      <c r="P18" s="308"/>
      <c r="Q18" s="308"/>
      <c r="R18" s="308"/>
    </row>
  </sheetData>
  <sheetProtection formatCells="0" formatColumns="0" formatRows="0" insertColumns="0" insertRows="0"/>
  <mergeCells count="10">
    <mergeCell ref="A1:R1"/>
    <mergeCell ref="A2:R2"/>
    <mergeCell ref="O3:R3"/>
    <mergeCell ref="A4:A5"/>
    <mergeCell ref="B4:B5"/>
    <mergeCell ref="C4:C5"/>
    <mergeCell ref="D4:J4"/>
    <mergeCell ref="K4:K5"/>
    <mergeCell ref="L4:R4"/>
    <mergeCell ref="C3:J3"/>
  </mergeCells>
  <pageMargins left="0.4" right="0.36" top="0.45" bottom="0.49" header="0.31496062992125984" footer="0.31496062992125984"/>
  <pageSetup paperSize="9"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B45"/>
  <sheetViews>
    <sheetView view="pageBreakPreview" topLeftCell="A4" zoomScale="130" zoomScaleNormal="100" zoomScaleSheetLayoutView="130" workbookViewId="0">
      <selection activeCell="C16" sqref="C16"/>
    </sheetView>
  </sheetViews>
  <sheetFormatPr defaultColWidth="9" defaultRowHeight="15.75"/>
  <cols>
    <col min="1" max="1" width="4.125" style="85" customWidth="1"/>
    <col min="2" max="2" width="21.375" style="85" customWidth="1"/>
    <col min="3" max="3" width="6.625" style="85" customWidth="1"/>
    <col min="4" max="4" width="7.625" style="85" customWidth="1"/>
    <col min="5" max="5" width="8.375" style="85" customWidth="1"/>
    <col min="6" max="6" width="6.5" style="85" customWidth="1"/>
    <col min="7" max="7" width="5.625" style="85" customWidth="1"/>
    <col min="8" max="8" width="6.625" style="85" customWidth="1"/>
    <col min="9" max="9" width="7.625" style="85" customWidth="1"/>
    <col min="10" max="10" width="8" style="85" customWidth="1"/>
    <col min="11" max="11" width="6.625" style="85" customWidth="1"/>
    <col min="12" max="12" width="7.125" style="85" customWidth="1"/>
    <col min="13" max="14" width="6.375" style="85" customWidth="1"/>
    <col min="15" max="15" width="8.5" style="89" customWidth="1"/>
    <col min="16" max="16" width="8.625" style="89" customWidth="1"/>
    <col min="17" max="17" width="8.125" style="89" customWidth="1"/>
    <col min="18" max="18" width="7.125" style="89" customWidth="1"/>
    <col min="19" max="19" width="7" style="89" customWidth="1"/>
    <col min="20" max="20" width="8.375" style="89" customWidth="1"/>
    <col min="21" max="21" width="9.75" style="89" customWidth="1"/>
    <col min="22" max="16384" width="9" style="85"/>
  </cols>
  <sheetData>
    <row r="1" spans="1:28" ht="65.25" customHeight="1">
      <c r="A1" s="467" t="s">
        <v>322</v>
      </c>
      <c r="B1" s="467"/>
      <c r="C1" s="467"/>
      <c r="D1" s="467"/>
      <c r="E1" s="464" t="s">
        <v>527</v>
      </c>
      <c r="F1" s="464"/>
      <c r="G1" s="464"/>
      <c r="H1" s="464"/>
      <c r="I1" s="464"/>
      <c r="J1" s="464"/>
      <c r="K1" s="464"/>
      <c r="L1" s="464"/>
      <c r="M1" s="464"/>
      <c r="N1" s="464"/>
      <c r="O1" s="464"/>
      <c r="P1" s="465" t="str">
        <f>TT!C2</f>
        <v>Đơn vị, người báo cáo: Thi hành án dân sự tỉnh Cao Bằng
Đơn vị nhận báo cáo: Cục Quản lý Thi hành án dân sự</v>
      </c>
      <c r="Q1" s="465"/>
      <c r="R1" s="465"/>
      <c r="S1" s="465"/>
      <c r="T1" s="465"/>
      <c r="U1" s="465"/>
    </row>
    <row r="2" spans="1:28" ht="15.75" customHeight="1">
      <c r="B2" s="86"/>
      <c r="C2" s="86"/>
      <c r="D2" s="86"/>
      <c r="J2" s="87"/>
      <c r="K2" s="88"/>
      <c r="L2" s="88"/>
      <c r="M2" s="88"/>
      <c r="N2" s="88"/>
      <c r="P2" s="466" t="s">
        <v>84</v>
      </c>
      <c r="Q2" s="466"/>
      <c r="R2" s="466"/>
      <c r="S2" s="466"/>
      <c r="T2" s="466"/>
      <c r="U2" s="466"/>
      <c r="W2" s="474" t="s">
        <v>404</v>
      </c>
      <c r="X2" s="474"/>
      <c r="Y2" s="474"/>
      <c r="Z2" s="474"/>
      <c r="AA2" s="474"/>
      <c r="AB2" s="474"/>
    </row>
    <row r="3" spans="1:28" s="90" customFormat="1" ht="15.75" customHeight="1">
      <c r="A3" s="469" t="s">
        <v>79</v>
      </c>
      <c r="B3" s="469" t="s">
        <v>80</v>
      </c>
      <c r="C3" s="469" t="s">
        <v>332</v>
      </c>
      <c r="D3" s="442" t="s">
        <v>78</v>
      </c>
      <c r="E3" s="441" t="s">
        <v>4</v>
      </c>
      <c r="F3" s="441"/>
      <c r="G3" s="441" t="s">
        <v>292</v>
      </c>
      <c r="H3" s="441" t="s">
        <v>174</v>
      </c>
      <c r="I3" s="441" t="s">
        <v>30</v>
      </c>
      <c r="J3" s="436" t="s">
        <v>4</v>
      </c>
      <c r="K3" s="451"/>
      <c r="L3" s="451"/>
      <c r="M3" s="451"/>
      <c r="N3" s="451"/>
      <c r="O3" s="451"/>
      <c r="P3" s="451"/>
      <c r="Q3" s="451"/>
      <c r="R3" s="451"/>
      <c r="S3" s="445"/>
      <c r="T3" s="438" t="s">
        <v>299</v>
      </c>
      <c r="U3" s="436" t="s">
        <v>82</v>
      </c>
      <c r="W3" s="441" t="s">
        <v>416</v>
      </c>
      <c r="X3" s="441" t="s">
        <v>417</v>
      </c>
      <c r="Y3" s="441" t="s">
        <v>418</v>
      </c>
      <c r="Z3" s="441" t="s">
        <v>419</v>
      </c>
      <c r="AA3" s="441" t="s">
        <v>420</v>
      </c>
      <c r="AB3" s="441" t="s">
        <v>421</v>
      </c>
    </row>
    <row r="4" spans="1:28" s="90" customFormat="1" ht="15.75" customHeight="1">
      <c r="A4" s="470"/>
      <c r="B4" s="470"/>
      <c r="C4" s="470"/>
      <c r="D4" s="443"/>
      <c r="E4" s="468" t="s">
        <v>301</v>
      </c>
      <c r="F4" s="441" t="s">
        <v>42</v>
      </c>
      <c r="G4" s="441"/>
      <c r="H4" s="441"/>
      <c r="I4" s="441"/>
      <c r="J4" s="441" t="s">
        <v>41</v>
      </c>
      <c r="K4" s="441" t="s">
        <v>4</v>
      </c>
      <c r="L4" s="441"/>
      <c r="M4" s="441"/>
      <c r="N4" s="441"/>
      <c r="O4" s="441"/>
      <c r="P4" s="441" t="s">
        <v>291</v>
      </c>
      <c r="Q4" s="442" t="s">
        <v>293</v>
      </c>
      <c r="R4" s="441" t="s">
        <v>294</v>
      </c>
      <c r="S4" s="452" t="s">
        <v>36</v>
      </c>
      <c r="T4" s="439"/>
      <c r="U4" s="437"/>
      <c r="W4" s="441"/>
      <c r="X4" s="441"/>
      <c r="Y4" s="441"/>
      <c r="Z4" s="441"/>
      <c r="AA4" s="441"/>
      <c r="AB4" s="441"/>
    </row>
    <row r="5" spans="1:28" s="90" customFormat="1" ht="15.75" customHeight="1">
      <c r="A5" s="470"/>
      <c r="B5" s="470"/>
      <c r="C5" s="470"/>
      <c r="D5" s="443"/>
      <c r="E5" s="468"/>
      <c r="F5" s="441"/>
      <c r="G5" s="441"/>
      <c r="H5" s="441"/>
      <c r="I5" s="441"/>
      <c r="J5" s="441"/>
      <c r="K5" s="441" t="s">
        <v>66</v>
      </c>
      <c r="L5" s="448" t="s">
        <v>4</v>
      </c>
      <c r="M5" s="449"/>
      <c r="N5" s="441" t="s">
        <v>33</v>
      </c>
      <c r="O5" s="445" t="s">
        <v>296</v>
      </c>
      <c r="P5" s="441"/>
      <c r="Q5" s="443"/>
      <c r="R5" s="441"/>
      <c r="S5" s="452"/>
      <c r="T5" s="439"/>
      <c r="U5" s="437"/>
      <c r="W5" s="441"/>
      <c r="X5" s="441"/>
      <c r="Y5" s="441"/>
      <c r="Z5" s="441"/>
      <c r="AA5" s="441"/>
      <c r="AB5" s="441"/>
    </row>
    <row r="6" spans="1:28" s="90" customFormat="1" ht="15.75" customHeight="1">
      <c r="A6" s="470"/>
      <c r="B6" s="470"/>
      <c r="C6" s="470"/>
      <c r="D6" s="443"/>
      <c r="E6" s="468"/>
      <c r="F6" s="441"/>
      <c r="G6" s="441"/>
      <c r="H6" s="441"/>
      <c r="I6" s="441"/>
      <c r="J6" s="441"/>
      <c r="K6" s="441"/>
      <c r="L6" s="442" t="s">
        <v>31</v>
      </c>
      <c r="M6" s="436" t="s">
        <v>295</v>
      </c>
      <c r="N6" s="441"/>
      <c r="O6" s="446"/>
      <c r="P6" s="441"/>
      <c r="Q6" s="443"/>
      <c r="R6" s="441"/>
      <c r="S6" s="452"/>
      <c r="T6" s="439"/>
      <c r="U6" s="437"/>
      <c r="W6" s="441"/>
      <c r="X6" s="441"/>
      <c r="Y6" s="441"/>
      <c r="Z6" s="441"/>
      <c r="AA6" s="441"/>
      <c r="AB6" s="441"/>
    </row>
    <row r="7" spans="1:28" s="90" customFormat="1" ht="75.75" customHeight="1">
      <c r="A7" s="471"/>
      <c r="B7" s="471"/>
      <c r="C7" s="471"/>
      <c r="D7" s="444"/>
      <c r="E7" s="468"/>
      <c r="F7" s="441"/>
      <c r="G7" s="441"/>
      <c r="H7" s="441"/>
      <c r="I7" s="441"/>
      <c r="J7" s="441"/>
      <c r="K7" s="441"/>
      <c r="L7" s="444"/>
      <c r="M7" s="450"/>
      <c r="N7" s="441"/>
      <c r="O7" s="447"/>
      <c r="P7" s="441"/>
      <c r="Q7" s="444"/>
      <c r="R7" s="441"/>
      <c r="S7" s="452"/>
      <c r="T7" s="440"/>
      <c r="U7" s="437"/>
      <c r="W7" s="441"/>
      <c r="X7" s="441"/>
      <c r="Y7" s="441"/>
      <c r="Z7" s="441"/>
      <c r="AA7" s="441"/>
      <c r="AB7" s="441"/>
    </row>
    <row r="8" spans="1:28" ht="14.25" customHeight="1">
      <c r="A8" s="456" t="s">
        <v>3</v>
      </c>
      <c r="B8" s="457"/>
      <c r="C8" s="158"/>
      <c r="D8" s="365">
        <f>D9-'04'!C9</f>
        <v>0</v>
      </c>
      <c r="E8" s="365">
        <f>E9-'04'!D9</f>
        <v>0</v>
      </c>
      <c r="F8" s="365">
        <f>F9-'04'!E9</f>
        <v>0</v>
      </c>
      <c r="G8" s="365">
        <f>G9-'04'!F9</f>
        <v>0</v>
      </c>
      <c r="H8" s="365">
        <f>H9-'04'!G9</f>
        <v>0</v>
      </c>
      <c r="I8" s="365">
        <f>I9-'04'!H9</f>
        <v>0</v>
      </c>
      <c r="J8" s="365">
        <f>J9-'04'!I9</f>
        <v>0</v>
      </c>
      <c r="K8" s="365">
        <f>K9-'04'!J9</f>
        <v>0</v>
      </c>
      <c r="L8" s="365">
        <f>L9-'04'!K9</f>
        <v>0</v>
      </c>
      <c r="M8" s="365">
        <f>M9-'04'!L9</f>
        <v>0</v>
      </c>
      <c r="N8" s="365">
        <f>N9-'04'!M9</f>
        <v>0</v>
      </c>
      <c r="O8" s="365">
        <f>O9-'04'!N9</f>
        <v>0</v>
      </c>
      <c r="P8" s="365">
        <f>P9-'04'!O9</f>
        <v>0</v>
      </c>
      <c r="Q8" s="365">
        <f>Q9-'04'!P9</f>
        <v>0</v>
      </c>
      <c r="R8" s="365">
        <f>R9-'04'!Q9</f>
        <v>0</v>
      </c>
      <c r="S8" s="365">
        <f>S9-'04'!R9</f>
        <v>0</v>
      </c>
      <c r="T8" s="365">
        <f>T9-'04'!S9</f>
        <v>0</v>
      </c>
      <c r="U8" s="365">
        <f>U9-'04'!T9</f>
        <v>0</v>
      </c>
    </row>
    <row r="9" spans="1:28">
      <c r="A9" s="197" t="s">
        <v>3</v>
      </c>
      <c r="B9" s="198" t="s">
        <v>6</v>
      </c>
      <c r="C9" s="239">
        <f>C10</f>
        <v>1493</v>
      </c>
      <c r="D9" s="330">
        <v>2931</v>
      </c>
      <c r="E9" s="330">
        <v>656</v>
      </c>
      <c r="F9" s="330">
        <v>2275</v>
      </c>
      <c r="G9" s="330">
        <v>12</v>
      </c>
      <c r="H9" s="330">
        <v>1</v>
      </c>
      <c r="I9" s="330">
        <v>2918</v>
      </c>
      <c r="J9" s="330">
        <v>2603</v>
      </c>
      <c r="K9" s="330">
        <v>1714</v>
      </c>
      <c r="L9" s="330">
        <v>1698</v>
      </c>
      <c r="M9" s="330">
        <v>16</v>
      </c>
      <c r="N9" s="330">
        <v>887</v>
      </c>
      <c r="O9" s="330">
        <v>2</v>
      </c>
      <c r="P9" s="330">
        <v>302</v>
      </c>
      <c r="Q9" s="330">
        <v>13</v>
      </c>
      <c r="R9" s="330">
        <v>0</v>
      </c>
      <c r="S9" s="330">
        <v>0</v>
      </c>
      <c r="T9" s="330">
        <v>1204</v>
      </c>
      <c r="U9" s="240">
        <f>K9/J9</f>
        <v>0.65847099500576256</v>
      </c>
      <c r="W9" s="259">
        <f>D9-E9-F9</f>
        <v>0</v>
      </c>
      <c r="X9" s="259">
        <f>D9-G9-H9-I9</f>
        <v>0</v>
      </c>
      <c r="Y9" s="259">
        <f>I9-J9-P9-Q9-R9-S9</f>
        <v>0</v>
      </c>
      <c r="Z9" s="259">
        <f>J9-K9-N9-O9</f>
        <v>0</v>
      </c>
      <c r="AA9" s="259">
        <f>K9-L9-M9</f>
        <v>0</v>
      </c>
      <c r="AB9" s="259">
        <f>T9-N9-O9-P9-Q9-R9-S9</f>
        <v>0</v>
      </c>
    </row>
    <row r="10" spans="1:28">
      <c r="A10" s="125" t="s">
        <v>0</v>
      </c>
      <c r="B10" s="199" t="s">
        <v>61</v>
      </c>
      <c r="C10" s="239">
        <v>1493</v>
      </c>
      <c r="D10" s="330">
        <v>2080</v>
      </c>
      <c r="E10" s="330">
        <v>304</v>
      </c>
      <c r="F10" s="330">
        <v>1776</v>
      </c>
      <c r="G10" s="330">
        <v>3</v>
      </c>
      <c r="H10" s="330">
        <v>1</v>
      </c>
      <c r="I10" s="330">
        <v>2076</v>
      </c>
      <c r="J10" s="330">
        <v>1919</v>
      </c>
      <c r="K10" s="330">
        <v>1493</v>
      </c>
      <c r="L10" s="330">
        <v>1485</v>
      </c>
      <c r="M10" s="330">
        <v>8</v>
      </c>
      <c r="N10" s="330">
        <v>426</v>
      </c>
      <c r="O10" s="330">
        <v>0</v>
      </c>
      <c r="P10" s="330">
        <v>153</v>
      </c>
      <c r="Q10" s="330">
        <v>4</v>
      </c>
      <c r="R10" s="330">
        <v>0</v>
      </c>
      <c r="S10" s="330">
        <v>0</v>
      </c>
      <c r="T10" s="330">
        <v>583</v>
      </c>
      <c r="U10" s="240">
        <f t="shared" ref="U10:U25" si="0">K10/J10</f>
        <v>0.77800937988535701</v>
      </c>
      <c r="W10" s="259">
        <f t="shared" ref="W10:W25" si="1">D10-E10-F10</f>
        <v>0</v>
      </c>
      <c r="X10" s="259">
        <f t="shared" ref="X10:X25" si="2">D10-G10-H10-I10</f>
        <v>0</v>
      </c>
      <c r="Y10" s="259">
        <f t="shared" ref="Y10:Y25" si="3">I10-J10-P10-Q10-R10-S10</f>
        <v>0</v>
      </c>
      <c r="Z10" s="259">
        <f t="shared" ref="Z10:Z25" si="4">J10-K10-N10-O10</f>
        <v>0</v>
      </c>
      <c r="AA10" s="259">
        <f t="shared" ref="AA10:AA25" si="5">K10-L10-M10</f>
        <v>0</v>
      </c>
      <c r="AB10" s="259">
        <f t="shared" ref="AB10:AB25" si="6">T10-N10-O10-P10-Q10-R10-S10</f>
        <v>0</v>
      </c>
    </row>
    <row r="11" spans="1:28">
      <c r="A11" s="200">
        <v>1</v>
      </c>
      <c r="B11" s="176" t="s">
        <v>27</v>
      </c>
      <c r="C11" s="26">
        <v>8</v>
      </c>
      <c r="D11" s="330">
        <v>13</v>
      </c>
      <c r="E11" s="430">
        <v>5</v>
      </c>
      <c r="F11" s="331">
        <v>8</v>
      </c>
      <c r="G11" s="331">
        <v>0</v>
      </c>
      <c r="H11" s="331">
        <v>0</v>
      </c>
      <c r="I11" s="330">
        <v>13</v>
      </c>
      <c r="J11" s="330">
        <v>11</v>
      </c>
      <c r="K11" s="330">
        <v>5</v>
      </c>
      <c r="L11" s="331">
        <v>5</v>
      </c>
      <c r="M11" s="331">
        <v>0</v>
      </c>
      <c r="N11" s="331">
        <v>6</v>
      </c>
      <c r="O11" s="333">
        <v>0</v>
      </c>
      <c r="P11" s="331">
        <v>2</v>
      </c>
      <c r="Q11" s="331">
        <v>0</v>
      </c>
      <c r="R11" s="331">
        <v>0</v>
      </c>
      <c r="S11" s="331">
        <v>0</v>
      </c>
      <c r="T11" s="330">
        <v>8</v>
      </c>
      <c r="U11" s="240">
        <f t="shared" si="0"/>
        <v>0.45454545454545453</v>
      </c>
      <c r="W11" s="259">
        <f t="shared" si="1"/>
        <v>0</v>
      </c>
      <c r="X11" s="259">
        <f t="shared" si="2"/>
        <v>0</v>
      </c>
      <c r="Y11" s="259">
        <f t="shared" si="3"/>
        <v>0</v>
      </c>
      <c r="Z11" s="259">
        <f t="shared" si="4"/>
        <v>0</v>
      </c>
      <c r="AA11" s="259">
        <f t="shared" si="5"/>
        <v>0</v>
      </c>
      <c r="AB11" s="259">
        <f t="shared" si="6"/>
        <v>0</v>
      </c>
    </row>
    <row r="12" spans="1:28">
      <c r="A12" s="200">
        <v>2</v>
      </c>
      <c r="B12" s="178" t="s">
        <v>29</v>
      </c>
      <c r="C12" s="26">
        <v>0</v>
      </c>
      <c r="D12" s="330">
        <v>0</v>
      </c>
      <c r="E12" s="430">
        <v>0</v>
      </c>
      <c r="F12" s="331">
        <v>0</v>
      </c>
      <c r="G12" s="331">
        <v>0</v>
      </c>
      <c r="H12" s="331">
        <v>0</v>
      </c>
      <c r="I12" s="330">
        <v>0</v>
      </c>
      <c r="J12" s="330">
        <v>0</v>
      </c>
      <c r="K12" s="330">
        <v>0</v>
      </c>
      <c r="L12" s="331">
        <v>0</v>
      </c>
      <c r="M12" s="331">
        <v>0</v>
      </c>
      <c r="N12" s="331">
        <v>0</v>
      </c>
      <c r="O12" s="333">
        <v>0</v>
      </c>
      <c r="P12" s="331">
        <v>0</v>
      </c>
      <c r="Q12" s="331">
        <v>0</v>
      </c>
      <c r="R12" s="331">
        <v>0</v>
      </c>
      <c r="S12" s="331">
        <v>0</v>
      </c>
      <c r="T12" s="330">
        <v>0</v>
      </c>
      <c r="U12" s="240" t="e">
        <f t="shared" si="0"/>
        <v>#DIV/0!</v>
      </c>
      <c r="W12" s="259">
        <f t="shared" si="1"/>
        <v>0</v>
      </c>
      <c r="X12" s="259">
        <f t="shared" si="2"/>
        <v>0</v>
      </c>
      <c r="Y12" s="259">
        <f t="shared" si="3"/>
        <v>0</v>
      </c>
      <c r="Z12" s="259">
        <f t="shared" si="4"/>
        <v>0</v>
      </c>
      <c r="AA12" s="259">
        <f t="shared" si="5"/>
        <v>0</v>
      </c>
      <c r="AB12" s="259">
        <f t="shared" si="6"/>
        <v>0</v>
      </c>
    </row>
    <row r="13" spans="1:28">
      <c r="A13" s="200">
        <v>3</v>
      </c>
      <c r="B13" s="178" t="s">
        <v>26</v>
      </c>
      <c r="C13" s="26">
        <v>633</v>
      </c>
      <c r="D13" s="330">
        <v>639</v>
      </c>
      <c r="E13" s="430">
        <v>6</v>
      </c>
      <c r="F13" s="331">
        <v>633</v>
      </c>
      <c r="G13" s="331">
        <v>0</v>
      </c>
      <c r="H13" s="331">
        <v>0</v>
      </c>
      <c r="I13" s="330">
        <v>639</v>
      </c>
      <c r="J13" s="330">
        <v>635</v>
      </c>
      <c r="K13" s="330">
        <v>542</v>
      </c>
      <c r="L13" s="331">
        <v>542</v>
      </c>
      <c r="M13" s="331">
        <v>0</v>
      </c>
      <c r="N13" s="331">
        <v>93</v>
      </c>
      <c r="O13" s="333">
        <v>0</v>
      </c>
      <c r="P13" s="331">
        <v>4</v>
      </c>
      <c r="Q13" s="331">
        <v>0</v>
      </c>
      <c r="R13" s="331">
        <v>0</v>
      </c>
      <c r="S13" s="331">
        <v>0</v>
      </c>
      <c r="T13" s="330">
        <v>97</v>
      </c>
      <c r="U13" s="240">
        <f t="shared" si="0"/>
        <v>0.85354330708661419</v>
      </c>
      <c r="W13" s="259">
        <f t="shared" si="1"/>
        <v>0</v>
      </c>
      <c r="X13" s="259">
        <f t="shared" si="2"/>
        <v>0</v>
      </c>
      <c r="Y13" s="259">
        <f t="shared" si="3"/>
        <v>0</v>
      </c>
      <c r="Z13" s="259">
        <f t="shared" si="4"/>
        <v>0</v>
      </c>
      <c r="AA13" s="259">
        <f t="shared" si="5"/>
        <v>0</v>
      </c>
      <c r="AB13" s="259">
        <f t="shared" si="6"/>
        <v>0</v>
      </c>
    </row>
    <row r="14" spans="1:28">
      <c r="A14" s="200">
        <v>4</v>
      </c>
      <c r="B14" s="178" t="s">
        <v>28</v>
      </c>
      <c r="C14" s="26">
        <v>1</v>
      </c>
      <c r="D14" s="330">
        <v>1</v>
      </c>
      <c r="E14" s="430">
        <v>0</v>
      </c>
      <c r="F14" s="331">
        <v>1</v>
      </c>
      <c r="G14" s="331">
        <v>0</v>
      </c>
      <c r="H14" s="331">
        <v>0</v>
      </c>
      <c r="I14" s="330">
        <v>1</v>
      </c>
      <c r="J14" s="330">
        <v>1</v>
      </c>
      <c r="K14" s="330">
        <v>1</v>
      </c>
      <c r="L14" s="331">
        <v>1</v>
      </c>
      <c r="M14" s="331">
        <v>0</v>
      </c>
      <c r="N14" s="331">
        <v>0</v>
      </c>
      <c r="O14" s="333">
        <v>0</v>
      </c>
      <c r="P14" s="331">
        <v>0</v>
      </c>
      <c r="Q14" s="331">
        <v>0</v>
      </c>
      <c r="R14" s="331">
        <v>0</v>
      </c>
      <c r="S14" s="331">
        <v>0</v>
      </c>
      <c r="T14" s="330">
        <v>0</v>
      </c>
      <c r="U14" s="240">
        <f t="shared" si="0"/>
        <v>1</v>
      </c>
      <c r="W14" s="259">
        <f t="shared" si="1"/>
        <v>0</v>
      </c>
      <c r="X14" s="259">
        <f t="shared" si="2"/>
        <v>0</v>
      </c>
      <c r="Y14" s="259">
        <f t="shared" si="3"/>
        <v>0</v>
      </c>
      <c r="Z14" s="259">
        <f t="shared" si="4"/>
        <v>0</v>
      </c>
      <c r="AA14" s="259">
        <f t="shared" si="5"/>
        <v>0</v>
      </c>
      <c r="AB14" s="259">
        <f t="shared" si="6"/>
        <v>0</v>
      </c>
    </row>
    <row r="15" spans="1:28">
      <c r="A15" s="200">
        <v>5</v>
      </c>
      <c r="B15" s="178" t="s">
        <v>25</v>
      </c>
      <c r="C15" s="26">
        <v>165</v>
      </c>
      <c r="D15" s="330">
        <v>315</v>
      </c>
      <c r="E15" s="430">
        <v>32</v>
      </c>
      <c r="F15" s="331">
        <v>283</v>
      </c>
      <c r="G15" s="331">
        <v>1</v>
      </c>
      <c r="H15" s="331">
        <v>0</v>
      </c>
      <c r="I15" s="330">
        <v>314</v>
      </c>
      <c r="J15" s="330">
        <v>302</v>
      </c>
      <c r="K15" s="330">
        <v>228</v>
      </c>
      <c r="L15" s="331">
        <v>226</v>
      </c>
      <c r="M15" s="331">
        <v>2</v>
      </c>
      <c r="N15" s="331">
        <v>74</v>
      </c>
      <c r="O15" s="333">
        <v>0</v>
      </c>
      <c r="P15" s="331">
        <v>12</v>
      </c>
      <c r="Q15" s="331">
        <v>0</v>
      </c>
      <c r="R15" s="331">
        <v>0</v>
      </c>
      <c r="S15" s="331">
        <v>0</v>
      </c>
      <c r="T15" s="330">
        <v>86</v>
      </c>
      <c r="U15" s="240">
        <f t="shared" si="0"/>
        <v>0.75496688741721851</v>
      </c>
      <c r="W15" s="259">
        <f t="shared" si="1"/>
        <v>0</v>
      </c>
      <c r="X15" s="259">
        <f t="shared" si="2"/>
        <v>0</v>
      </c>
      <c r="Y15" s="259">
        <f t="shared" si="3"/>
        <v>0</v>
      </c>
      <c r="Z15" s="259">
        <f t="shared" si="4"/>
        <v>0</v>
      </c>
      <c r="AA15" s="259">
        <f t="shared" si="5"/>
        <v>0</v>
      </c>
      <c r="AB15" s="259">
        <f t="shared" si="6"/>
        <v>0</v>
      </c>
    </row>
    <row r="16" spans="1:28" ht="24.75">
      <c r="A16" s="200">
        <v>6</v>
      </c>
      <c r="B16" s="179" t="s">
        <v>268</v>
      </c>
      <c r="C16" s="26">
        <v>28</v>
      </c>
      <c r="D16" s="330">
        <v>46</v>
      </c>
      <c r="E16" s="430">
        <v>18</v>
      </c>
      <c r="F16" s="331">
        <v>28</v>
      </c>
      <c r="G16" s="331">
        <v>0</v>
      </c>
      <c r="H16" s="331">
        <v>0</v>
      </c>
      <c r="I16" s="330">
        <v>46</v>
      </c>
      <c r="J16" s="330">
        <v>37</v>
      </c>
      <c r="K16" s="330">
        <v>22</v>
      </c>
      <c r="L16" s="331">
        <v>22</v>
      </c>
      <c r="M16" s="331">
        <v>0</v>
      </c>
      <c r="N16" s="331">
        <v>15</v>
      </c>
      <c r="O16" s="333">
        <v>0</v>
      </c>
      <c r="P16" s="331">
        <v>7</v>
      </c>
      <c r="Q16" s="331">
        <v>2</v>
      </c>
      <c r="R16" s="331">
        <v>0</v>
      </c>
      <c r="S16" s="331">
        <v>0</v>
      </c>
      <c r="T16" s="330">
        <v>24</v>
      </c>
      <c r="U16" s="240">
        <f t="shared" si="0"/>
        <v>0.59459459459459463</v>
      </c>
      <c r="W16" s="259">
        <f t="shared" si="1"/>
        <v>0</v>
      </c>
      <c r="X16" s="259">
        <f t="shared" si="2"/>
        <v>0</v>
      </c>
      <c r="Y16" s="259">
        <f t="shared" si="3"/>
        <v>0</v>
      </c>
      <c r="Z16" s="259">
        <f t="shared" si="4"/>
        <v>0</v>
      </c>
      <c r="AA16" s="259">
        <f t="shared" si="5"/>
        <v>0</v>
      </c>
      <c r="AB16" s="259">
        <f t="shared" si="6"/>
        <v>0</v>
      </c>
    </row>
    <row r="17" spans="1:28">
      <c r="A17" s="200">
        <v>7</v>
      </c>
      <c r="B17" s="178" t="s">
        <v>259</v>
      </c>
      <c r="C17" s="26">
        <v>658</v>
      </c>
      <c r="D17" s="330">
        <v>1066</v>
      </c>
      <c r="E17" s="430">
        <v>243</v>
      </c>
      <c r="F17" s="331">
        <v>823</v>
      </c>
      <c r="G17" s="331">
        <v>2</v>
      </c>
      <c r="H17" s="331">
        <v>1</v>
      </c>
      <c r="I17" s="330">
        <v>1063</v>
      </c>
      <c r="J17" s="330">
        <v>933</v>
      </c>
      <c r="K17" s="330">
        <v>695</v>
      </c>
      <c r="L17" s="331">
        <v>689</v>
      </c>
      <c r="M17" s="331">
        <v>6</v>
      </c>
      <c r="N17" s="331">
        <v>238</v>
      </c>
      <c r="O17" s="333">
        <v>0</v>
      </c>
      <c r="P17" s="331">
        <v>128</v>
      </c>
      <c r="Q17" s="331">
        <v>2</v>
      </c>
      <c r="R17" s="331">
        <v>0</v>
      </c>
      <c r="S17" s="331">
        <v>0</v>
      </c>
      <c r="T17" s="330">
        <v>368</v>
      </c>
      <c r="U17" s="240">
        <f t="shared" si="0"/>
        <v>0.744908896034298</v>
      </c>
      <c r="W17" s="259">
        <f t="shared" si="1"/>
        <v>0</v>
      </c>
      <c r="X17" s="259">
        <f t="shared" si="2"/>
        <v>0</v>
      </c>
      <c r="Y17" s="259">
        <f t="shared" si="3"/>
        <v>0</v>
      </c>
      <c r="Z17" s="259">
        <f t="shared" si="4"/>
        <v>0</v>
      </c>
      <c r="AA17" s="259">
        <f t="shared" si="5"/>
        <v>0</v>
      </c>
      <c r="AB17" s="259">
        <f t="shared" si="6"/>
        <v>0</v>
      </c>
    </row>
    <row r="18" spans="1:28">
      <c r="A18" s="125" t="s">
        <v>1</v>
      </c>
      <c r="B18" s="199" t="s">
        <v>62</v>
      </c>
      <c r="C18" s="239">
        <v>0</v>
      </c>
      <c r="D18" s="330">
        <v>851</v>
      </c>
      <c r="E18" s="330">
        <v>352</v>
      </c>
      <c r="F18" s="330">
        <v>499</v>
      </c>
      <c r="G18" s="330">
        <v>9</v>
      </c>
      <c r="H18" s="330">
        <v>0</v>
      </c>
      <c r="I18" s="330">
        <v>842</v>
      </c>
      <c r="J18" s="330">
        <v>684</v>
      </c>
      <c r="K18" s="330">
        <v>221</v>
      </c>
      <c r="L18" s="330">
        <v>213</v>
      </c>
      <c r="M18" s="330">
        <v>8</v>
      </c>
      <c r="N18" s="330">
        <v>461</v>
      </c>
      <c r="O18" s="330">
        <v>2</v>
      </c>
      <c r="P18" s="330">
        <v>149</v>
      </c>
      <c r="Q18" s="330">
        <v>9</v>
      </c>
      <c r="R18" s="330">
        <v>0</v>
      </c>
      <c r="S18" s="330">
        <v>0</v>
      </c>
      <c r="T18" s="330">
        <v>621</v>
      </c>
      <c r="U18" s="240">
        <f t="shared" si="0"/>
        <v>0.32309941520467839</v>
      </c>
      <c r="W18" s="259">
        <f t="shared" si="1"/>
        <v>0</v>
      </c>
      <c r="X18" s="259">
        <f t="shared" si="2"/>
        <v>0</v>
      </c>
      <c r="Y18" s="259">
        <f t="shared" si="3"/>
        <v>0</v>
      </c>
      <c r="Z18" s="259">
        <f t="shared" si="4"/>
        <v>0</v>
      </c>
      <c r="AA18" s="259">
        <f t="shared" si="5"/>
        <v>0</v>
      </c>
      <c r="AB18" s="259">
        <f t="shared" si="6"/>
        <v>0</v>
      </c>
    </row>
    <row r="19" spans="1:28">
      <c r="A19" s="200">
        <v>1</v>
      </c>
      <c r="B19" s="176" t="s">
        <v>27</v>
      </c>
      <c r="C19" s="26"/>
      <c r="D19" s="330">
        <v>20</v>
      </c>
      <c r="E19" s="430">
        <v>14</v>
      </c>
      <c r="F19" s="331">
        <v>6</v>
      </c>
      <c r="G19" s="331">
        <v>1</v>
      </c>
      <c r="H19" s="331">
        <v>0</v>
      </c>
      <c r="I19" s="330">
        <v>19</v>
      </c>
      <c r="J19" s="330">
        <v>14</v>
      </c>
      <c r="K19" s="330">
        <v>3</v>
      </c>
      <c r="L19" s="331">
        <v>3</v>
      </c>
      <c r="M19" s="331">
        <v>0</v>
      </c>
      <c r="N19" s="331">
        <v>11</v>
      </c>
      <c r="O19" s="331">
        <v>0</v>
      </c>
      <c r="P19" s="331">
        <v>5</v>
      </c>
      <c r="Q19" s="331">
        <v>0</v>
      </c>
      <c r="R19" s="331">
        <v>0</v>
      </c>
      <c r="S19" s="331">
        <v>0</v>
      </c>
      <c r="T19" s="330">
        <v>16</v>
      </c>
      <c r="U19" s="240">
        <f t="shared" si="0"/>
        <v>0.21428571428571427</v>
      </c>
      <c r="W19" s="259">
        <f t="shared" si="1"/>
        <v>0</v>
      </c>
      <c r="X19" s="259">
        <f t="shared" si="2"/>
        <v>0</v>
      </c>
      <c r="Y19" s="259">
        <f t="shared" si="3"/>
        <v>0</v>
      </c>
      <c r="Z19" s="259">
        <f t="shared" si="4"/>
        <v>0</v>
      </c>
      <c r="AA19" s="259">
        <f t="shared" si="5"/>
        <v>0</v>
      </c>
      <c r="AB19" s="259">
        <f t="shared" si="6"/>
        <v>0</v>
      </c>
    </row>
    <row r="20" spans="1:28">
      <c r="A20" s="200">
        <v>2</v>
      </c>
      <c r="B20" s="178" t="s">
        <v>29</v>
      </c>
      <c r="C20" s="26"/>
      <c r="D20" s="330">
        <v>0</v>
      </c>
      <c r="E20" s="430">
        <v>0</v>
      </c>
      <c r="F20" s="331">
        <v>0</v>
      </c>
      <c r="G20" s="331">
        <v>0</v>
      </c>
      <c r="H20" s="331">
        <v>0</v>
      </c>
      <c r="I20" s="330">
        <v>0</v>
      </c>
      <c r="J20" s="330">
        <v>0</v>
      </c>
      <c r="K20" s="330">
        <v>0</v>
      </c>
      <c r="L20" s="331">
        <v>0</v>
      </c>
      <c r="M20" s="331">
        <v>0</v>
      </c>
      <c r="N20" s="331">
        <v>0</v>
      </c>
      <c r="O20" s="331">
        <v>0</v>
      </c>
      <c r="P20" s="331">
        <v>0</v>
      </c>
      <c r="Q20" s="331">
        <v>0</v>
      </c>
      <c r="R20" s="331">
        <v>0</v>
      </c>
      <c r="S20" s="331">
        <v>0</v>
      </c>
      <c r="T20" s="330">
        <v>0</v>
      </c>
      <c r="U20" s="240" t="e">
        <f t="shared" si="0"/>
        <v>#DIV/0!</v>
      </c>
      <c r="W20" s="259">
        <f t="shared" si="1"/>
        <v>0</v>
      </c>
      <c r="X20" s="259">
        <f t="shared" si="2"/>
        <v>0</v>
      </c>
      <c r="Y20" s="259">
        <f t="shared" si="3"/>
        <v>0</v>
      </c>
      <c r="Z20" s="259">
        <f t="shared" si="4"/>
        <v>0</v>
      </c>
      <c r="AA20" s="259">
        <f t="shared" si="5"/>
        <v>0</v>
      </c>
      <c r="AB20" s="259">
        <f t="shared" si="6"/>
        <v>0</v>
      </c>
    </row>
    <row r="21" spans="1:28">
      <c r="A21" s="200">
        <v>3</v>
      </c>
      <c r="B21" s="178" t="s">
        <v>26</v>
      </c>
      <c r="C21" s="26"/>
      <c r="D21" s="330">
        <v>370</v>
      </c>
      <c r="E21" s="430">
        <v>91</v>
      </c>
      <c r="F21" s="331">
        <v>279</v>
      </c>
      <c r="G21" s="331">
        <v>4</v>
      </c>
      <c r="H21" s="331">
        <v>0</v>
      </c>
      <c r="I21" s="330">
        <v>366</v>
      </c>
      <c r="J21" s="330">
        <v>308</v>
      </c>
      <c r="K21" s="330">
        <v>78</v>
      </c>
      <c r="L21" s="331">
        <v>76</v>
      </c>
      <c r="M21" s="331">
        <v>2</v>
      </c>
      <c r="N21" s="331">
        <v>230</v>
      </c>
      <c r="O21" s="331">
        <v>0</v>
      </c>
      <c r="P21" s="331">
        <v>58</v>
      </c>
      <c r="Q21" s="331">
        <v>0</v>
      </c>
      <c r="R21" s="331">
        <v>0</v>
      </c>
      <c r="S21" s="331">
        <v>0</v>
      </c>
      <c r="T21" s="330">
        <v>288</v>
      </c>
      <c r="U21" s="240">
        <f t="shared" si="0"/>
        <v>0.25324675324675322</v>
      </c>
      <c r="W21" s="259">
        <f t="shared" si="1"/>
        <v>0</v>
      </c>
      <c r="X21" s="259">
        <f t="shared" si="2"/>
        <v>0</v>
      </c>
      <c r="Y21" s="259">
        <f t="shared" si="3"/>
        <v>0</v>
      </c>
      <c r="Z21" s="259">
        <f t="shared" si="4"/>
        <v>0</v>
      </c>
      <c r="AA21" s="259">
        <f t="shared" si="5"/>
        <v>0</v>
      </c>
      <c r="AB21" s="259">
        <f t="shared" si="6"/>
        <v>0</v>
      </c>
    </row>
    <row r="22" spans="1:28">
      <c r="A22" s="200">
        <v>4</v>
      </c>
      <c r="B22" s="178" t="s">
        <v>28</v>
      </c>
      <c r="C22" s="26"/>
      <c r="D22" s="330">
        <v>1</v>
      </c>
      <c r="E22" s="430">
        <v>1</v>
      </c>
      <c r="F22" s="331">
        <v>0</v>
      </c>
      <c r="G22" s="331">
        <v>0</v>
      </c>
      <c r="H22" s="331">
        <v>0</v>
      </c>
      <c r="I22" s="330">
        <v>1</v>
      </c>
      <c r="J22" s="330">
        <v>1</v>
      </c>
      <c r="K22" s="330">
        <v>1</v>
      </c>
      <c r="L22" s="331">
        <v>1</v>
      </c>
      <c r="M22" s="331">
        <v>0</v>
      </c>
      <c r="N22" s="331">
        <v>0</v>
      </c>
      <c r="O22" s="331">
        <v>0</v>
      </c>
      <c r="P22" s="331">
        <v>0</v>
      </c>
      <c r="Q22" s="331">
        <v>0</v>
      </c>
      <c r="R22" s="331">
        <v>0</v>
      </c>
      <c r="S22" s="331">
        <v>0</v>
      </c>
      <c r="T22" s="330">
        <v>0</v>
      </c>
      <c r="U22" s="240">
        <f t="shared" si="0"/>
        <v>1</v>
      </c>
      <c r="W22" s="259">
        <f t="shared" si="1"/>
        <v>0</v>
      </c>
      <c r="X22" s="259">
        <f t="shared" si="2"/>
        <v>0</v>
      </c>
      <c r="Y22" s="259">
        <f t="shared" si="3"/>
        <v>0</v>
      </c>
      <c r="Z22" s="259">
        <f t="shared" si="4"/>
        <v>0</v>
      </c>
      <c r="AA22" s="259">
        <f t="shared" si="5"/>
        <v>0</v>
      </c>
      <c r="AB22" s="259">
        <f t="shared" si="6"/>
        <v>0</v>
      </c>
    </row>
    <row r="23" spans="1:28">
      <c r="A23" s="200">
        <v>5</v>
      </c>
      <c r="B23" s="178" t="s">
        <v>25</v>
      </c>
      <c r="C23" s="26"/>
      <c r="D23" s="330">
        <v>286</v>
      </c>
      <c r="E23" s="430">
        <v>159</v>
      </c>
      <c r="F23" s="331">
        <v>127</v>
      </c>
      <c r="G23" s="331">
        <v>3</v>
      </c>
      <c r="H23" s="331">
        <v>0</v>
      </c>
      <c r="I23" s="330">
        <v>283</v>
      </c>
      <c r="J23" s="330">
        <v>243</v>
      </c>
      <c r="K23" s="330">
        <v>60</v>
      </c>
      <c r="L23" s="331">
        <v>56</v>
      </c>
      <c r="M23" s="331">
        <v>4</v>
      </c>
      <c r="N23" s="331">
        <v>181</v>
      </c>
      <c r="O23" s="331">
        <v>2</v>
      </c>
      <c r="P23" s="331">
        <v>35</v>
      </c>
      <c r="Q23" s="331">
        <v>5</v>
      </c>
      <c r="R23" s="331">
        <v>0</v>
      </c>
      <c r="S23" s="331">
        <v>0</v>
      </c>
      <c r="T23" s="330">
        <v>223</v>
      </c>
      <c r="U23" s="240">
        <f t="shared" si="0"/>
        <v>0.24691358024691357</v>
      </c>
      <c r="W23" s="259">
        <f t="shared" si="1"/>
        <v>0</v>
      </c>
      <c r="X23" s="259">
        <f t="shared" si="2"/>
        <v>0</v>
      </c>
      <c r="Y23" s="259">
        <f t="shared" si="3"/>
        <v>0</v>
      </c>
      <c r="Z23" s="259">
        <f t="shared" si="4"/>
        <v>0</v>
      </c>
      <c r="AA23" s="259">
        <f t="shared" si="5"/>
        <v>0</v>
      </c>
      <c r="AB23" s="259">
        <f t="shared" si="6"/>
        <v>0</v>
      </c>
    </row>
    <row r="24" spans="1:28" ht="24.75">
      <c r="A24" s="200">
        <v>6</v>
      </c>
      <c r="B24" s="179" t="s">
        <v>268</v>
      </c>
      <c r="C24" s="26"/>
      <c r="D24" s="330">
        <v>2</v>
      </c>
      <c r="E24" s="430">
        <v>0</v>
      </c>
      <c r="F24" s="331">
        <v>2</v>
      </c>
      <c r="G24" s="331">
        <v>0</v>
      </c>
      <c r="H24" s="331">
        <v>0</v>
      </c>
      <c r="I24" s="330">
        <v>2</v>
      </c>
      <c r="J24" s="330">
        <v>2</v>
      </c>
      <c r="K24" s="330">
        <v>2</v>
      </c>
      <c r="L24" s="331">
        <v>2</v>
      </c>
      <c r="M24" s="331">
        <v>0</v>
      </c>
      <c r="N24" s="331">
        <v>0</v>
      </c>
      <c r="O24" s="331">
        <v>0</v>
      </c>
      <c r="P24" s="331">
        <v>0</v>
      </c>
      <c r="Q24" s="331">
        <v>0</v>
      </c>
      <c r="R24" s="331">
        <v>0</v>
      </c>
      <c r="S24" s="331">
        <v>0</v>
      </c>
      <c r="T24" s="330">
        <v>0</v>
      </c>
      <c r="U24" s="240">
        <f t="shared" si="0"/>
        <v>1</v>
      </c>
      <c r="W24" s="259">
        <f t="shared" si="1"/>
        <v>0</v>
      </c>
      <c r="X24" s="259">
        <f t="shared" si="2"/>
        <v>0</v>
      </c>
      <c r="Y24" s="259">
        <f t="shared" si="3"/>
        <v>0</v>
      </c>
      <c r="Z24" s="259">
        <f t="shared" si="4"/>
        <v>0</v>
      </c>
      <c r="AA24" s="259">
        <f t="shared" si="5"/>
        <v>0</v>
      </c>
      <c r="AB24" s="259">
        <f t="shared" si="6"/>
        <v>0</v>
      </c>
    </row>
    <row r="25" spans="1:28">
      <c r="A25" s="200">
        <v>7</v>
      </c>
      <c r="B25" s="178" t="s">
        <v>259</v>
      </c>
      <c r="C25" s="26"/>
      <c r="D25" s="330">
        <v>172</v>
      </c>
      <c r="E25" s="430">
        <v>87</v>
      </c>
      <c r="F25" s="331">
        <v>85</v>
      </c>
      <c r="G25" s="331">
        <v>1</v>
      </c>
      <c r="H25" s="331">
        <v>0</v>
      </c>
      <c r="I25" s="330">
        <v>171</v>
      </c>
      <c r="J25" s="330">
        <v>116</v>
      </c>
      <c r="K25" s="330">
        <v>77</v>
      </c>
      <c r="L25" s="331">
        <v>75</v>
      </c>
      <c r="M25" s="331">
        <v>2</v>
      </c>
      <c r="N25" s="331">
        <v>39</v>
      </c>
      <c r="O25" s="331">
        <v>0</v>
      </c>
      <c r="P25" s="331">
        <v>51</v>
      </c>
      <c r="Q25" s="331">
        <v>4</v>
      </c>
      <c r="R25" s="331">
        <v>0</v>
      </c>
      <c r="S25" s="331">
        <v>0</v>
      </c>
      <c r="T25" s="330">
        <v>94</v>
      </c>
      <c r="U25" s="240">
        <f t="shared" si="0"/>
        <v>0.66379310344827591</v>
      </c>
      <c r="W25" s="259">
        <f t="shared" si="1"/>
        <v>0</v>
      </c>
      <c r="X25" s="259">
        <f t="shared" si="2"/>
        <v>0</v>
      </c>
      <c r="Y25" s="259">
        <f t="shared" si="3"/>
        <v>0</v>
      </c>
      <c r="Z25" s="259">
        <f t="shared" si="4"/>
        <v>0</v>
      </c>
      <c r="AA25" s="259">
        <f t="shared" si="5"/>
        <v>0</v>
      </c>
      <c r="AB25" s="259">
        <f t="shared" si="6"/>
        <v>0</v>
      </c>
    </row>
    <row r="26" spans="1:28">
      <c r="A26" s="126" t="s">
        <v>193</v>
      </c>
      <c r="B26" s="180" t="s">
        <v>189</v>
      </c>
      <c r="C26" s="183"/>
      <c r="D26" s="181"/>
      <c r="E26" s="182"/>
      <c r="F26" s="183"/>
      <c r="G26" s="183"/>
      <c r="H26" s="183"/>
      <c r="I26" s="181"/>
      <c r="J26" s="181"/>
      <c r="K26" s="181"/>
      <c r="L26" s="183"/>
      <c r="M26" s="183"/>
      <c r="N26" s="183"/>
      <c r="O26" s="183"/>
      <c r="P26" s="183"/>
      <c r="Q26" s="183"/>
      <c r="R26" s="183"/>
      <c r="S26" s="183"/>
      <c r="T26" s="181"/>
      <c r="U26" s="183"/>
    </row>
    <row r="27" spans="1:28">
      <c r="A27" s="200">
        <v>1</v>
      </c>
      <c r="B27" s="176" t="s">
        <v>213</v>
      </c>
      <c r="C27" s="183"/>
      <c r="D27" s="181"/>
      <c r="E27" s="182"/>
      <c r="F27" s="183"/>
      <c r="G27" s="241"/>
      <c r="H27" s="183"/>
      <c r="I27" s="181"/>
      <c r="J27" s="181"/>
      <c r="K27" s="181"/>
      <c r="L27" s="241">
        <v>0</v>
      </c>
      <c r="M27" s="183"/>
      <c r="N27" s="183"/>
      <c r="O27" s="183"/>
      <c r="P27" s="183"/>
      <c r="Q27" s="183"/>
      <c r="R27" s="183"/>
      <c r="S27" s="183"/>
      <c r="T27" s="181"/>
      <c r="U27" s="183"/>
    </row>
    <row r="28" spans="1:28" ht="22.5" customHeight="1">
      <c r="A28" s="200">
        <v>2</v>
      </c>
      <c r="B28" s="176" t="s">
        <v>214</v>
      </c>
      <c r="C28" s="183"/>
      <c r="D28" s="181"/>
      <c r="E28" s="182"/>
      <c r="F28" s="241"/>
      <c r="G28" s="183"/>
      <c r="H28" s="183"/>
      <c r="I28" s="181"/>
      <c r="J28" s="181"/>
      <c r="K28" s="181"/>
      <c r="L28" s="241">
        <v>0</v>
      </c>
      <c r="M28" s="183"/>
      <c r="N28" s="183"/>
      <c r="O28" s="183"/>
      <c r="P28" s="183"/>
      <c r="Q28" s="183"/>
      <c r="R28" s="183"/>
      <c r="S28" s="183"/>
      <c r="T28" s="181"/>
      <c r="U28" s="183"/>
    </row>
    <row r="29" spans="1:28" s="91" customFormat="1" ht="21.75" customHeight="1">
      <c r="A29" s="458" t="str">
        <f>TT!C7</f>
        <v>Cao Bằng, ngày 01 tháng 6 năm 2026</v>
      </c>
      <c r="B29" s="459"/>
      <c r="C29" s="459"/>
      <c r="D29" s="459"/>
      <c r="E29" s="459"/>
      <c r="F29" s="101"/>
      <c r="G29" s="101"/>
      <c r="H29" s="101"/>
      <c r="I29" s="102"/>
      <c r="J29" s="102"/>
      <c r="K29" s="102"/>
      <c r="L29" s="102"/>
      <c r="M29" s="102"/>
      <c r="N29" s="460" t="str">
        <f>TT!C4</f>
        <v>Cao Bằng, ngày 01 tháng 6 năm 2026</v>
      </c>
      <c r="O29" s="460"/>
      <c r="P29" s="461"/>
      <c r="Q29" s="461"/>
      <c r="R29" s="461"/>
      <c r="S29" s="461"/>
      <c r="T29" s="461"/>
      <c r="U29" s="461"/>
    </row>
    <row r="30" spans="1:28" ht="19.5" customHeight="1">
      <c r="A30" s="454" t="s">
        <v>137</v>
      </c>
      <c r="B30" s="455"/>
      <c r="C30" s="455"/>
      <c r="D30" s="455"/>
      <c r="E30" s="455"/>
      <c r="F30" s="103"/>
      <c r="G30" s="103"/>
      <c r="H30" s="103"/>
      <c r="I30" s="97"/>
      <c r="J30" s="97"/>
      <c r="K30" s="97"/>
      <c r="L30" s="97"/>
      <c r="M30" s="97"/>
      <c r="N30" s="462" t="str">
        <f>TT!C5</f>
        <v>TRƯỞNG THI HÀNH ÁN DÂN SỰ</v>
      </c>
      <c r="O30" s="462"/>
      <c r="P30" s="462"/>
      <c r="Q30" s="462"/>
      <c r="R30" s="462"/>
      <c r="S30" s="462"/>
      <c r="T30" s="462"/>
      <c r="U30" s="462"/>
    </row>
    <row r="31" spans="1:28" ht="102" customHeight="1">
      <c r="A31" s="24"/>
      <c r="B31" s="24"/>
      <c r="C31" s="24"/>
      <c r="D31" s="24"/>
      <c r="E31" s="24"/>
      <c r="F31" s="1"/>
      <c r="G31" s="1"/>
      <c r="H31" s="1"/>
      <c r="I31" s="11"/>
      <c r="J31" s="11"/>
      <c r="K31" s="11"/>
      <c r="L31" s="11"/>
      <c r="M31" s="11"/>
      <c r="N31" s="11"/>
      <c r="O31" s="11"/>
      <c r="P31" s="25"/>
      <c r="Q31" s="25"/>
      <c r="R31" s="11"/>
      <c r="S31" s="11"/>
      <c r="T31" s="1"/>
      <c r="U31" s="1"/>
    </row>
    <row r="32" spans="1:28" s="320" customFormat="1" ht="30.75" customHeight="1">
      <c r="A32" s="453" t="str">
        <f>TT!C6</f>
        <v>Đinh Ba Duy</v>
      </c>
      <c r="B32" s="453"/>
      <c r="C32" s="453"/>
      <c r="D32" s="453"/>
      <c r="E32" s="453"/>
      <c r="F32" s="319" t="s">
        <v>2</v>
      </c>
      <c r="G32" s="319"/>
      <c r="H32" s="319"/>
      <c r="I32" s="319"/>
      <c r="J32" s="319"/>
      <c r="K32" s="319"/>
      <c r="L32" s="319"/>
      <c r="M32" s="319"/>
      <c r="N32" s="463" t="str">
        <f>TT!C3</f>
        <v>Đoàn Thị Hạ</v>
      </c>
      <c r="O32" s="463"/>
      <c r="P32" s="463"/>
      <c r="Q32" s="463"/>
      <c r="R32" s="463"/>
      <c r="S32" s="463"/>
      <c r="T32" s="463"/>
      <c r="U32" s="463"/>
    </row>
    <row r="33" spans="1:21" ht="15.75" customHeight="1">
      <c r="A33" s="236"/>
      <c r="B33" s="236"/>
      <c r="C33" s="236"/>
      <c r="D33" s="236"/>
      <c r="E33" s="236"/>
      <c r="F33" s="13"/>
      <c r="G33" s="13"/>
      <c r="H33" s="13"/>
      <c r="I33" s="13"/>
      <c r="J33" s="13"/>
      <c r="K33" s="13"/>
      <c r="L33" s="13"/>
      <c r="M33" s="13"/>
      <c r="N33" s="237"/>
      <c r="O33" s="237"/>
      <c r="P33" s="237"/>
      <c r="Q33" s="237"/>
      <c r="R33" s="237"/>
      <c r="S33" s="237"/>
      <c r="T33" s="237"/>
      <c r="U33" s="237"/>
    </row>
    <row r="34" spans="1:21" ht="21.75" customHeight="1">
      <c r="A34" s="265"/>
      <c r="B34" s="266" t="s">
        <v>405</v>
      </c>
      <c r="C34" s="265"/>
      <c r="D34" s="265"/>
      <c r="E34" s="265"/>
      <c r="F34" s="267"/>
      <c r="G34" s="267"/>
      <c r="H34" s="267"/>
      <c r="I34" s="267"/>
      <c r="J34" s="267"/>
      <c r="K34" s="267"/>
      <c r="L34" s="267"/>
      <c r="M34" s="267"/>
      <c r="N34" s="265"/>
      <c r="O34" s="265"/>
      <c r="P34" s="265"/>
      <c r="Q34" s="265"/>
      <c r="R34" s="265"/>
      <c r="S34" s="265"/>
      <c r="T34" s="265"/>
      <c r="U34" s="265"/>
    </row>
    <row r="35" spans="1:21" ht="21.75" customHeight="1">
      <c r="A35" s="260"/>
      <c r="B35" s="263" t="s">
        <v>7</v>
      </c>
      <c r="C35" s="260">
        <f>C9-C10-C18</f>
        <v>0</v>
      </c>
      <c r="D35" s="260">
        <f t="shared" ref="D35:T35" si="7">D9-D10-D18</f>
        <v>0</v>
      </c>
      <c r="E35" s="260">
        <f t="shared" si="7"/>
        <v>0</v>
      </c>
      <c r="F35" s="260">
        <f t="shared" si="7"/>
        <v>0</v>
      </c>
      <c r="G35" s="260">
        <f t="shared" si="7"/>
        <v>0</v>
      </c>
      <c r="H35" s="260">
        <f t="shared" si="7"/>
        <v>0</v>
      </c>
      <c r="I35" s="260">
        <f t="shared" si="7"/>
        <v>0</v>
      </c>
      <c r="J35" s="260">
        <f t="shared" si="7"/>
        <v>0</v>
      </c>
      <c r="K35" s="260">
        <f t="shared" si="7"/>
        <v>0</v>
      </c>
      <c r="L35" s="260">
        <f t="shared" si="7"/>
        <v>0</v>
      </c>
      <c r="M35" s="260">
        <f t="shared" si="7"/>
        <v>0</v>
      </c>
      <c r="N35" s="260">
        <f t="shared" si="7"/>
        <v>0</v>
      </c>
      <c r="O35" s="260">
        <f t="shared" si="7"/>
        <v>0</v>
      </c>
      <c r="P35" s="260">
        <f t="shared" si="7"/>
        <v>0</v>
      </c>
      <c r="Q35" s="260">
        <f t="shared" si="7"/>
        <v>0</v>
      </c>
      <c r="R35" s="260">
        <f t="shared" si="7"/>
        <v>0</v>
      </c>
      <c r="S35" s="260">
        <f t="shared" si="7"/>
        <v>0</v>
      </c>
      <c r="T35" s="260">
        <f t="shared" si="7"/>
        <v>0</v>
      </c>
      <c r="U35" s="260"/>
    </row>
    <row r="36" spans="1:21" ht="21.75" customHeight="1">
      <c r="A36" s="260"/>
      <c r="B36" s="262" t="s">
        <v>61</v>
      </c>
      <c r="C36" s="260">
        <f>C10-SUM(C11:C17)</f>
        <v>0</v>
      </c>
      <c r="D36" s="260">
        <f t="shared" ref="D36:T36" si="8">D10-SUM(D11:D17)</f>
        <v>0</v>
      </c>
      <c r="E36" s="260">
        <f t="shared" si="8"/>
        <v>0</v>
      </c>
      <c r="F36" s="260">
        <f t="shared" si="8"/>
        <v>0</v>
      </c>
      <c r="G36" s="260">
        <f t="shared" si="8"/>
        <v>0</v>
      </c>
      <c r="H36" s="260">
        <f t="shared" si="8"/>
        <v>0</v>
      </c>
      <c r="I36" s="260">
        <f t="shared" si="8"/>
        <v>0</v>
      </c>
      <c r="J36" s="260">
        <f t="shared" si="8"/>
        <v>0</v>
      </c>
      <c r="K36" s="260">
        <f t="shared" si="8"/>
        <v>0</v>
      </c>
      <c r="L36" s="260">
        <f t="shared" si="8"/>
        <v>0</v>
      </c>
      <c r="M36" s="260">
        <f t="shared" si="8"/>
        <v>0</v>
      </c>
      <c r="N36" s="260">
        <f t="shared" si="8"/>
        <v>0</v>
      </c>
      <c r="O36" s="260">
        <f t="shared" si="8"/>
        <v>0</v>
      </c>
      <c r="P36" s="260">
        <f t="shared" si="8"/>
        <v>0</v>
      </c>
      <c r="Q36" s="260">
        <f t="shared" si="8"/>
        <v>0</v>
      </c>
      <c r="R36" s="260">
        <f t="shared" si="8"/>
        <v>0</v>
      </c>
      <c r="S36" s="260">
        <f t="shared" si="8"/>
        <v>0</v>
      </c>
      <c r="T36" s="260">
        <f t="shared" si="8"/>
        <v>0</v>
      </c>
      <c r="U36" s="260"/>
    </row>
    <row r="37" spans="1:21" ht="21.75" customHeight="1">
      <c r="A37" s="261"/>
      <c r="B37" s="262" t="s">
        <v>62</v>
      </c>
      <c r="C37" s="264">
        <f>C18-SUM(C19:C25)</f>
        <v>0</v>
      </c>
      <c r="D37" s="264">
        <f t="shared" ref="D37:T37" si="9">D18-SUM(D19:D25)</f>
        <v>0</v>
      </c>
      <c r="E37" s="264">
        <f t="shared" si="9"/>
        <v>0</v>
      </c>
      <c r="F37" s="264">
        <f t="shared" si="9"/>
        <v>0</v>
      </c>
      <c r="G37" s="264">
        <f t="shared" si="9"/>
        <v>0</v>
      </c>
      <c r="H37" s="264">
        <f t="shared" si="9"/>
        <v>0</v>
      </c>
      <c r="I37" s="264">
        <f t="shared" si="9"/>
        <v>0</v>
      </c>
      <c r="J37" s="264">
        <f t="shared" si="9"/>
        <v>0</v>
      </c>
      <c r="K37" s="264">
        <f t="shared" si="9"/>
        <v>0</v>
      </c>
      <c r="L37" s="264">
        <f t="shared" si="9"/>
        <v>0</v>
      </c>
      <c r="M37" s="264">
        <f t="shared" si="9"/>
        <v>0</v>
      </c>
      <c r="N37" s="264">
        <f t="shared" si="9"/>
        <v>0</v>
      </c>
      <c r="O37" s="264">
        <f t="shared" si="9"/>
        <v>0</v>
      </c>
      <c r="P37" s="264">
        <f t="shared" si="9"/>
        <v>0</v>
      </c>
      <c r="Q37" s="264">
        <f t="shared" si="9"/>
        <v>0</v>
      </c>
      <c r="R37" s="264">
        <f t="shared" si="9"/>
        <v>0</v>
      </c>
      <c r="S37" s="264">
        <f t="shared" si="9"/>
        <v>0</v>
      </c>
      <c r="T37" s="264">
        <f t="shared" si="9"/>
        <v>0</v>
      </c>
      <c r="U37" s="264"/>
    </row>
    <row r="39" spans="1:21">
      <c r="A39" s="473" t="s">
        <v>333</v>
      </c>
      <c r="B39" s="473"/>
      <c r="C39" s="473"/>
      <c r="D39" s="473"/>
      <c r="E39" s="473"/>
      <c r="F39" s="473"/>
      <c r="G39" s="473"/>
      <c r="H39" s="473"/>
      <c r="I39" s="473"/>
      <c r="J39" s="473"/>
      <c r="K39" s="473" t="s">
        <v>340</v>
      </c>
      <c r="L39" s="473"/>
      <c r="M39" s="473"/>
      <c r="N39" s="473"/>
      <c r="O39" s="473"/>
      <c r="P39" s="473"/>
      <c r="Q39" s="473"/>
      <c r="R39" s="473"/>
      <c r="S39" s="473"/>
      <c r="T39" s="473"/>
      <c r="U39" s="473"/>
    </row>
    <row r="40" spans="1:21">
      <c r="A40" s="472" t="s">
        <v>334</v>
      </c>
      <c r="B40" s="472"/>
      <c r="C40" s="472"/>
      <c r="D40" s="472"/>
      <c r="E40" s="472"/>
      <c r="F40" s="472"/>
      <c r="G40" s="472"/>
      <c r="H40" s="472"/>
      <c r="I40" s="472"/>
      <c r="J40" s="472"/>
      <c r="K40" s="472" t="s">
        <v>341</v>
      </c>
      <c r="L40" s="472"/>
      <c r="M40" s="472"/>
      <c r="N40" s="472"/>
      <c r="O40" s="472"/>
      <c r="P40" s="472"/>
      <c r="Q40" s="472"/>
      <c r="R40" s="472"/>
      <c r="S40" s="472"/>
      <c r="T40" s="472"/>
      <c r="U40" s="472"/>
    </row>
    <row r="41" spans="1:21">
      <c r="A41" s="472" t="s">
        <v>335</v>
      </c>
      <c r="B41" s="472"/>
      <c r="C41" s="472"/>
      <c r="D41" s="472"/>
      <c r="E41" s="472"/>
      <c r="F41" s="472"/>
      <c r="G41" s="472"/>
      <c r="H41" s="472"/>
      <c r="I41" s="472"/>
      <c r="J41" s="472"/>
      <c r="K41" s="472" t="s">
        <v>342</v>
      </c>
      <c r="L41" s="472"/>
      <c r="M41" s="472"/>
      <c r="N41" s="472"/>
      <c r="O41" s="472"/>
      <c r="P41" s="472"/>
      <c r="Q41" s="472"/>
      <c r="R41" s="472"/>
      <c r="S41" s="472"/>
      <c r="T41" s="472"/>
      <c r="U41" s="472"/>
    </row>
    <row r="42" spans="1:21">
      <c r="A42" s="472" t="s">
        <v>336</v>
      </c>
      <c r="B42" s="472"/>
      <c r="C42" s="472"/>
      <c r="D42" s="472"/>
      <c r="E42" s="472"/>
      <c r="F42" s="472"/>
      <c r="G42" s="472"/>
      <c r="H42" s="472"/>
      <c r="I42" s="472"/>
      <c r="J42" s="472"/>
      <c r="K42" s="472" t="s">
        <v>343</v>
      </c>
      <c r="L42" s="472"/>
      <c r="M42" s="472"/>
      <c r="N42" s="472"/>
      <c r="O42" s="472"/>
      <c r="P42" s="472"/>
      <c r="Q42" s="472"/>
      <c r="R42" s="472"/>
      <c r="S42" s="472"/>
      <c r="T42" s="472"/>
      <c r="U42" s="472"/>
    </row>
    <row r="43" spans="1:21">
      <c r="A43" s="472" t="s">
        <v>337</v>
      </c>
      <c r="B43" s="472"/>
      <c r="C43" s="472"/>
      <c r="D43" s="472"/>
      <c r="E43" s="472"/>
      <c r="F43" s="472"/>
      <c r="G43" s="472"/>
      <c r="H43" s="472"/>
      <c r="I43" s="472"/>
      <c r="J43" s="472"/>
      <c r="K43" s="476" t="s">
        <v>344</v>
      </c>
      <c r="L43" s="476"/>
      <c r="M43" s="476"/>
      <c r="N43" s="476"/>
      <c r="O43" s="476"/>
      <c r="P43" s="476"/>
      <c r="Q43" s="476"/>
      <c r="R43" s="476"/>
      <c r="S43" s="476"/>
      <c r="T43" s="476"/>
      <c r="U43" s="476"/>
    </row>
    <row r="44" spans="1:21" ht="27.75" customHeight="1">
      <c r="A44" s="472" t="s">
        <v>338</v>
      </c>
      <c r="B44" s="472"/>
      <c r="C44" s="472"/>
      <c r="D44" s="472"/>
      <c r="E44" s="472"/>
      <c r="F44" s="472"/>
      <c r="G44" s="472"/>
      <c r="H44" s="472"/>
      <c r="I44" s="472"/>
      <c r="J44" s="472"/>
      <c r="K44" s="475" t="s">
        <v>368</v>
      </c>
      <c r="L44" s="475"/>
      <c r="M44" s="475"/>
      <c r="N44" s="475"/>
      <c r="O44" s="475"/>
      <c r="P44" s="475"/>
      <c r="Q44" s="475"/>
      <c r="R44" s="475"/>
      <c r="S44" s="475"/>
      <c r="T44" s="475"/>
      <c r="U44" s="475"/>
    </row>
    <row r="45" spans="1:21" ht="27.75" customHeight="1">
      <c r="A45" s="472" t="s">
        <v>339</v>
      </c>
      <c r="B45" s="472"/>
      <c r="C45" s="472"/>
      <c r="D45" s="472"/>
      <c r="E45" s="472"/>
      <c r="F45" s="472"/>
      <c r="G45" s="472"/>
      <c r="H45" s="472"/>
      <c r="I45" s="472"/>
      <c r="J45" s="472"/>
      <c r="K45" s="475" t="s">
        <v>369</v>
      </c>
      <c r="L45" s="475"/>
      <c r="M45" s="475"/>
      <c r="N45" s="475"/>
      <c r="O45" s="475"/>
      <c r="P45" s="475"/>
      <c r="Q45" s="475"/>
      <c r="R45" s="475"/>
      <c r="S45" s="475"/>
      <c r="T45" s="475"/>
      <c r="U45" s="475"/>
    </row>
  </sheetData>
  <sheetProtection formatCells="0" formatColumns="0" formatRows="0" insertRows="0"/>
  <dataConsolidate/>
  <mergeCells count="57">
    <mergeCell ref="Z3:Z7"/>
    <mergeCell ref="AA3:AA7"/>
    <mergeCell ref="AB3:AB7"/>
    <mergeCell ref="W2:AB2"/>
    <mergeCell ref="A45:J45"/>
    <mergeCell ref="K45:U45"/>
    <mergeCell ref="W3:W7"/>
    <mergeCell ref="X3:X7"/>
    <mergeCell ref="Y3:Y7"/>
    <mergeCell ref="A42:J42"/>
    <mergeCell ref="K42:U42"/>
    <mergeCell ref="A43:J43"/>
    <mergeCell ref="K43:U43"/>
    <mergeCell ref="A44:J44"/>
    <mergeCell ref="K44:U44"/>
    <mergeCell ref="K39:U39"/>
    <mergeCell ref="K40:U40"/>
    <mergeCell ref="K41:U41"/>
    <mergeCell ref="A39:J39"/>
    <mergeCell ref="A40:J40"/>
    <mergeCell ref="A41:J41"/>
    <mergeCell ref="E1:O1"/>
    <mergeCell ref="P1:U1"/>
    <mergeCell ref="P2:U2"/>
    <mergeCell ref="A1:D1"/>
    <mergeCell ref="J4:J7"/>
    <mergeCell ref="F4:F7"/>
    <mergeCell ref="G3:G7"/>
    <mergeCell ref="E4:E7"/>
    <mergeCell ref="C3:C7"/>
    <mergeCell ref="D3:D7"/>
    <mergeCell ref="I3:I7"/>
    <mergeCell ref="B3:B7"/>
    <mergeCell ref="A3:A7"/>
    <mergeCell ref="E3:F3"/>
    <mergeCell ref="H3:H7"/>
    <mergeCell ref="N5:N7"/>
    <mergeCell ref="A32:E32"/>
    <mergeCell ref="A30:E30"/>
    <mergeCell ref="A8:B8"/>
    <mergeCell ref="A29:E29"/>
    <mergeCell ref="N29:U29"/>
    <mergeCell ref="N30:U30"/>
    <mergeCell ref="N32:U32"/>
    <mergeCell ref="U3:U7"/>
    <mergeCell ref="T3:T7"/>
    <mergeCell ref="K5:K7"/>
    <mergeCell ref="R4:R7"/>
    <mergeCell ref="P4:P7"/>
    <mergeCell ref="K4:O4"/>
    <mergeCell ref="Q4:Q7"/>
    <mergeCell ref="O5:O7"/>
    <mergeCell ref="L5:M5"/>
    <mergeCell ref="L6:L7"/>
    <mergeCell ref="M6:M7"/>
    <mergeCell ref="J3:S3"/>
    <mergeCell ref="S4:S7"/>
  </mergeCells>
  <phoneticPr fontId="10" type="noConversion"/>
  <pageMargins left="0.43307086614173201" right="0.196850393700787" top="0.196850393700787" bottom="0" header="0.196850393700787" footer="0.196850393700787"/>
  <pageSetup paperSize="9" scale="79" orientation="landscape" r:id="rId1"/>
  <headerFooter alignWithMargins="0"/>
  <ignoredErrors>
    <ignoredError sqref="P1"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F59"/>
  <sheetViews>
    <sheetView view="pageBreakPreview" topLeftCell="A25" zoomScaleNormal="90" zoomScaleSheetLayoutView="100" workbookViewId="0">
      <selection activeCell="K8" sqref="K8"/>
    </sheetView>
  </sheetViews>
  <sheetFormatPr defaultColWidth="9" defaultRowHeight="15.75"/>
  <cols>
    <col min="1" max="1" width="7.125" style="1" customWidth="1"/>
    <col min="2" max="2" width="50.125" style="1" customWidth="1"/>
    <col min="3" max="3" width="16.875" style="1" customWidth="1"/>
    <col min="4" max="4" width="18.875" style="1" customWidth="1"/>
    <col min="5" max="6" width="9" style="271"/>
    <col min="7" max="16384" width="9" style="1"/>
  </cols>
  <sheetData>
    <row r="1" spans="1:6" s="4" customFormat="1" ht="31.5" customHeight="1">
      <c r="A1" s="477" t="s">
        <v>269</v>
      </c>
      <c r="B1" s="478"/>
      <c r="C1" s="478"/>
      <c r="D1" s="478"/>
      <c r="E1" s="268"/>
      <c r="F1" s="268"/>
    </row>
    <row r="2" spans="1:6" s="5" customFormat="1" ht="18.75">
      <c r="A2" s="480" t="s">
        <v>15</v>
      </c>
      <c r="B2" s="481"/>
      <c r="C2" s="195" t="s">
        <v>60</v>
      </c>
      <c r="D2" s="195" t="s">
        <v>63</v>
      </c>
      <c r="E2" s="486" t="s">
        <v>60</v>
      </c>
      <c r="F2" s="486" t="s">
        <v>63</v>
      </c>
    </row>
    <row r="3" spans="1:6" s="5" customFormat="1" ht="18.75">
      <c r="A3" s="482"/>
      <c r="B3" s="483"/>
      <c r="C3" s="196">
        <v>1</v>
      </c>
      <c r="D3" s="196">
        <v>2</v>
      </c>
      <c r="E3" s="486"/>
      <c r="F3" s="486"/>
    </row>
    <row r="4" spans="1:6" s="2" customFormat="1" ht="15">
      <c r="A4" s="184" t="s">
        <v>8</v>
      </c>
      <c r="B4" s="185" t="s">
        <v>302</v>
      </c>
      <c r="C4" s="243">
        <v>5</v>
      </c>
      <c r="D4" s="243">
        <v>6</v>
      </c>
      <c r="E4" s="269">
        <f>C4-C5-C6-C8-C9-C10-C11-C12</f>
        <v>0</v>
      </c>
      <c r="F4" s="269">
        <f>D4-D5-D6-D7-D8-D9-D11-D12</f>
        <v>0</v>
      </c>
    </row>
    <row r="5" spans="1:6" s="2" customFormat="1" ht="15">
      <c r="A5" s="187" t="s">
        <v>10</v>
      </c>
      <c r="B5" s="188" t="s">
        <v>149</v>
      </c>
      <c r="C5" s="114">
        <v>2</v>
      </c>
      <c r="D5" s="114">
        <v>1</v>
      </c>
      <c r="E5" s="270"/>
      <c r="F5" s="270"/>
    </row>
    <row r="6" spans="1:6" s="2" customFormat="1" ht="15">
      <c r="A6" s="187" t="s">
        <v>11</v>
      </c>
      <c r="B6" s="188" t="s">
        <v>150</v>
      </c>
      <c r="C6" s="114">
        <v>0</v>
      </c>
      <c r="D6" s="114">
        <v>0</v>
      </c>
      <c r="E6" s="270"/>
      <c r="F6" s="270"/>
    </row>
    <row r="7" spans="1:6" s="2" customFormat="1" ht="15">
      <c r="A7" s="187" t="s">
        <v>32</v>
      </c>
      <c r="B7" s="188" t="s">
        <v>151</v>
      </c>
      <c r="C7" s="242">
        <v>0</v>
      </c>
      <c r="D7" s="114">
        <v>5</v>
      </c>
      <c r="E7" s="270"/>
      <c r="F7" s="270"/>
    </row>
    <row r="8" spans="1:6" s="2" customFormat="1" ht="15">
      <c r="A8" s="187" t="s">
        <v>34</v>
      </c>
      <c r="B8" s="188" t="s">
        <v>152</v>
      </c>
      <c r="C8" s="114">
        <v>0</v>
      </c>
      <c r="D8" s="114">
        <v>0</v>
      </c>
      <c r="E8" s="270"/>
      <c r="F8" s="270"/>
    </row>
    <row r="9" spans="1:6" s="2" customFormat="1" ht="15">
      <c r="A9" s="187" t="s">
        <v>35</v>
      </c>
      <c r="B9" s="188" t="s">
        <v>153</v>
      </c>
      <c r="C9" s="114">
        <v>0</v>
      </c>
      <c r="D9" s="114">
        <v>0</v>
      </c>
      <c r="E9" s="270"/>
      <c r="F9" s="270"/>
    </row>
    <row r="10" spans="1:6" s="2" customFormat="1" ht="15">
      <c r="A10" s="187" t="s">
        <v>55</v>
      </c>
      <c r="B10" s="188" t="s">
        <v>154</v>
      </c>
      <c r="C10" s="114">
        <v>3</v>
      </c>
      <c r="D10" s="242">
        <v>0</v>
      </c>
      <c r="E10" s="270"/>
      <c r="F10" s="270"/>
    </row>
    <row r="11" spans="1:6" s="2" customFormat="1" ht="15">
      <c r="A11" s="187" t="s">
        <v>58</v>
      </c>
      <c r="B11" s="188" t="s">
        <v>155</v>
      </c>
      <c r="C11" s="114">
        <v>0</v>
      </c>
      <c r="D11" s="114">
        <v>0</v>
      </c>
      <c r="E11" s="270"/>
      <c r="F11" s="270"/>
    </row>
    <row r="12" spans="1:6" s="2" customFormat="1" ht="15">
      <c r="A12" s="187" t="s">
        <v>59</v>
      </c>
      <c r="B12" s="188" t="s">
        <v>156</v>
      </c>
      <c r="C12" s="114">
        <v>0</v>
      </c>
      <c r="D12" s="114">
        <v>0</v>
      </c>
      <c r="E12" s="270"/>
      <c r="F12" s="270"/>
    </row>
    <row r="13" spans="1:6">
      <c r="A13" s="184" t="s">
        <v>9</v>
      </c>
      <c r="B13" s="185" t="s">
        <v>303</v>
      </c>
      <c r="C13" s="243">
        <v>4</v>
      </c>
      <c r="D13" s="243">
        <v>8</v>
      </c>
      <c r="E13" s="269">
        <f>C13-C14-C15-C17-C18-C19-C20-C22</f>
        <v>0</v>
      </c>
      <c r="F13" s="269">
        <f>D13-SUM(D14:D21)</f>
        <v>0</v>
      </c>
    </row>
    <row r="14" spans="1:6" s="2" customFormat="1" ht="15">
      <c r="A14" s="187" t="s">
        <v>12</v>
      </c>
      <c r="B14" s="188" t="s">
        <v>46</v>
      </c>
      <c r="C14" s="114">
        <v>1</v>
      </c>
      <c r="D14" s="114">
        <v>3</v>
      </c>
      <c r="E14" s="270"/>
      <c r="F14" s="270"/>
    </row>
    <row r="15" spans="1:6" s="2" customFormat="1" ht="15">
      <c r="A15" s="187" t="s">
        <v>13</v>
      </c>
      <c r="B15" s="188" t="s">
        <v>47</v>
      </c>
      <c r="C15" s="114">
        <v>0</v>
      </c>
      <c r="D15" s="114">
        <v>0</v>
      </c>
      <c r="E15" s="270"/>
      <c r="F15" s="270"/>
    </row>
    <row r="16" spans="1:6" s="2" customFormat="1" ht="15">
      <c r="A16" s="187" t="s">
        <v>164</v>
      </c>
      <c r="B16" s="188" t="s">
        <v>57</v>
      </c>
      <c r="C16" s="242">
        <v>0</v>
      </c>
      <c r="D16" s="114">
        <v>3</v>
      </c>
      <c r="E16" s="270"/>
      <c r="F16" s="270"/>
    </row>
    <row r="17" spans="1:6" s="9" customFormat="1" ht="15">
      <c r="A17" s="187" t="s">
        <v>197</v>
      </c>
      <c r="B17" s="188" t="s">
        <v>48</v>
      </c>
      <c r="C17" s="114">
        <v>2</v>
      </c>
      <c r="D17" s="114">
        <v>2</v>
      </c>
      <c r="E17" s="272"/>
      <c r="F17" s="272"/>
    </row>
    <row r="18" spans="1:6" s="2" customFormat="1" ht="15">
      <c r="A18" s="187" t="s">
        <v>198</v>
      </c>
      <c r="B18" s="188" t="s">
        <v>49</v>
      </c>
      <c r="C18" s="114">
        <v>0</v>
      </c>
      <c r="D18" s="114">
        <v>0</v>
      </c>
      <c r="E18" s="270"/>
      <c r="F18" s="270"/>
    </row>
    <row r="19" spans="1:6" s="2" customFormat="1" ht="15">
      <c r="A19" s="187" t="s">
        <v>199</v>
      </c>
      <c r="B19" s="188" t="s">
        <v>50</v>
      </c>
      <c r="C19" s="114">
        <v>1</v>
      </c>
      <c r="D19" s="114">
        <v>0</v>
      </c>
      <c r="E19" s="270"/>
      <c r="F19" s="270"/>
    </row>
    <row r="20" spans="1:6" s="2" customFormat="1" ht="15">
      <c r="A20" s="187" t="s">
        <v>200</v>
      </c>
      <c r="B20" s="188" t="s">
        <v>51</v>
      </c>
      <c r="C20" s="114">
        <v>0</v>
      </c>
      <c r="D20" s="114">
        <v>0</v>
      </c>
      <c r="E20" s="270"/>
      <c r="F20" s="270"/>
    </row>
    <row r="21" spans="1:6" s="2" customFormat="1" ht="15">
      <c r="A21" s="187" t="s">
        <v>201</v>
      </c>
      <c r="B21" s="188" t="s">
        <v>56</v>
      </c>
      <c r="C21" s="242">
        <v>0</v>
      </c>
      <c r="D21" s="114">
        <v>0</v>
      </c>
      <c r="E21" s="270"/>
      <c r="F21" s="270"/>
    </row>
    <row r="22" spans="1:6" s="9" customFormat="1" ht="15">
      <c r="A22" s="187" t="s">
        <v>202</v>
      </c>
      <c r="B22" s="188" t="s">
        <v>52</v>
      </c>
      <c r="C22" s="244">
        <v>0</v>
      </c>
      <c r="D22" s="244">
        <v>0</v>
      </c>
      <c r="E22" s="269">
        <f>C22-C23-C24</f>
        <v>0</v>
      </c>
      <c r="F22" s="269">
        <f>D22-D23-D24</f>
        <v>0</v>
      </c>
    </row>
    <row r="23" spans="1:6" s="9" customFormat="1" ht="15">
      <c r="A23" s="187" t="s">
        <v>203</v>
      </c>
      <c r="B23" s="188" t="s">
        <v>172</v>
      </c>
      <c r="C23" s="114">
        <v>0</v>
      </c>
      <c r="D23" s="114">
        <v>0</v>
      </c>
      <c r="E23" s="272"/>
      <c r="F23" s="272"/>
    </row>
    <row r="24" spans="1:6" s="9" customFormat="1" ht="15">
      <c r="A24" s="187" t="s">
        <v>204</v>
      </c>
      <c r="B24" s="188" t="s">
        <v>173</v>
      </c>
      <c r="C24" s="114">
        <v>0</v>
      </c>
      <c r="D24" s="114">
        <v>0</v>
      </c>
      <c r="E24" s="272"/>
      <c r="F24" s="272"/>
    </row>
    <row r="25" spans="1:6" s="6" customFormat="1" ht="15">
      <c r="A25" s="184" t="s">
        <v>14</v>
      </c>
      <c r="B25" s="185" t="s">
        <v>304</v>
      </c>
      <c r="C25" s="243">
        <v>0</v>
      </c>
      <c r="D25" s="243">
        <v>0</v>
      </c>
      <c r="E25" s="269">
        <f>C25-C26-C29</f>
        <v>0</v>
      </c>
      <c r="F25" s="269">
        <f>D25-D26-D29</f>
        <v>0</v>
      </c>
    </row>
    <row r="26" spans="1:6" s="7" customFormat="1" ht="15">
      <c r="A26" s="187" t="s">
        <v>160</v>
      </c>
      <c r="B26" s="188" t="s">
        <v>53</v>
      </c>
      <c r="C26" s="244">
        <v>0</v>
      </c>
      <c r="D26" s="244">
        <v>0</v>
      </c>
      <c r="E26" s="269">
        <f>C26-C27-C28</f>
        <v>0</v>
      </c>
      <c r="F26" s="269">
        <f>D26-D27-D28</f>
        <v>0</v>
      </c>
    </row>
    <row r="27" spans="1:6" s="7" customFormat="1" ht="15">
      <c r="A27" s="187" t="s">
        <v>205</v>
      </c>
      <c r="B27" s="188" t="s">
        <v>187</v>
      </c>
      <c r="C27" s="114">
        <v>0</v>
      </c>
      <c r="D27" s="114">
        <v>0</v>
      </c>
      <c r="E27" s="273"/>
      <c r="F27" s="273"/>
    </row>
    <row r="28" spans="1:6" s="7" customFormat="1" ht="15">
      <c r="A28" s="187" t="s">
        <v>206</v>
      </c>
      <c r="B28" s="188" t="s">
        <v>188</v>
      </c>
      <c r="C28" s="114">
        <v>0</v>
      </c>
      <c r="D28" s="114">
        <v>0</v>
      </c>
      <c r="E28" s="273"/>
      <c r="F28" s="273"/>
    </row>
    <row r="29" spans="1:6" s="8" customFormat="1">
      <c r="A29" s="187" t="s">
        <v>161</v>
      </c>
      <c r="B29" s="188" t="s">
        <v>54</v>
      </c>
      <c r="C29" s="114">
        <v>0</v>
      </c>
      <c r="D29" s="114">
        <v>0</v>
      </c>
      <c r="E29" s="274"/>
      <c r="F29" s="274"/>
    </row>
    <row r="30" spans="1:6" s="2" customFormat="1" ht="15">
      <c r="A30" s="184" t="s">
        <v>17</v>
      </c>
      <c r="B30" s="185" t="s">
        <v>305</v>
      </c>
      <c r="C30" s="243">
        <v>158</v>
      </c>
      <c r="D30" s="243">
        <v>150</v>
      </c>
      <c r="E30" s="269">
        <f>C30-C31-C32-C33-C34</f>
        <v>0</v>
      </c>
      <c r="F30" s="269">
        <f>D30-D31-D32-D33-D34</f>
        <v>0</v>
      </c>
    </row>
    <row r="31" spans="1:6" s="2" customFormat="1" ht="15">
      <c r="A31" s="187" t="s">
        <v>37</v>
      </c>
      <c r="B31" s="188" t="s">
        <v>43</v>
      </c>
      <c r="C31" s="186">
        <v>157</v>
      </c>
      <c r="D31" s="114">
        <v>145</v>
      </c>
      <c r="E31" s="270"/>
      <c r="F31" s="270"/>
    </row>
    <row r="32" spans="1:6" s="2" customFormat="1" ht="15">
      <c r="A32" s="187" t="s">
        <v>38</v>
      </c>
      <c r="B32" s="188" t="s">
        <v>44</v>
      </c>
      <c r="C32" s="186">
        <v>0</v>
      </c>
      <c r="D32" s="114">
        <v>0</v>
      </c>
      <c r="E32" s="270"/>
      <c r="F32" s="270"/>
    </row>
    <row r="33" spans="1:6" s="2" customFormat="1" ht="15">
      <c r="A33" s="187" t="s">
        <v>207</v>
      </c>
      <c r="B33" s="188" t="s">
        <v>45</v>
      </c>
      <c r="C33" s="186">
        <v>1</v>
      </c>
      <c r="D33" s="114">
        <v>5</v>
      </c>
      <c r="E33" s="270"/>
      <c r="F33" s="270"/>
    </row>
    <row r="34" spans="1:6" s="2" customFormat="1" ht="15">
      <c r="A34" s="187" t="s">
        <v>208</v>
      </c>
      <c r="B34" s="188" t="s">
        <v>75</v>
      </c>
      <c r="C34" s="186">
        <v>0</v>
      </c>
      <c r="D34" s="114">
        <v>0</v>
      </c>
      <c r="E34" s="270"/>
      <c r="F34" s="270"/>
    </row>
    <row r="35" spans="1:6" s="2" customFormat="1" ht="15">
      <c r="A35" s="184" t="s">
        <v>18</v>
      </c>
      <c r="B35" s="185" t="s">
        <v>267</v>
      </c>
      <c r="C35" s="243">
        <v>39</v>
      </c>
      <c r="D35" s="243">
        <v>1</v>
      </c>
      <c r="E35" s="269">
        <f>C35-C36-C37-C38</f>
        <v>0</v>
      </c>
      <c r="F35" s="269">
        <f>D35-D36-D37-D38</f>
        <v>0</v>
      </c>
    </row>
    <row r="36" spans="1:6" s="2" customFormat="1" ht="30">
      <c r="A36" s="187" t="s">
        <v>256</v>
      </c>
      <c r="B36" s="188" t="s">
        <v>277</v>
      </c>
      <c r="C36" s="186">
        <v>0</v>
      </c>
      <c r="D36" s="186">
        <v>0</v>
      </c>
      <c r="E36" s="270"/>
      <c r="F36" s="270"/>
    </row>
    <row r="37" spans="1:6" s="2" customFormat="1" ht="30.75" customHeight="1">
      <c r="A37" s="187" t="s">
        <v>258</v>
      </c>
      <c r="B37" s="188" t="s">
        <v>273</v>
      </c>
      <c r="C37" s="186">
        <v>0</v>
      </c>
      <c r="D37" s="186">
        <v>0</v>
      </c>
      <c r="E37" s="270"/>
      <c r="F37" s="270"/>
    </row>
    <row r="38" spans="1:6" s="2" customFormat="1" ht="15">
      <c r="A38" s="187" t="s">
        <v>276</v>
      </c>
      <c r="B38" s="188" t="s">
        <v>278</v>
      </c>
      <c r="C38" s="186">
        <v>39</v>
      </c>
      <c r="D38" s="186">
        <v>1</v>
      </c>
      <c r="E38" s="270"/>
      <c r="F38" s="270"/>
    </row>
    <row r="39" spans="1:6" s="2" customFormat="1" ht="15">
      <c r="A39" s="189" t="s">
        <v>19</v>
      </c>
      <c r="B39" s="190" t="s">
        <v>36</v>
      </c>
      <c r="C39" s="243">
        <v>0</v>
      </c>
      <c r="D39" s="243">
        <v>0</v>
      </c>
      <c r="E39" s="269">
        <f>C39-C40-C41-C42</f>
        <v>0</v>
      </c>
      <c r="F39" s="269">
        <f>D39-D40-D41-D42</f>
        <v>0</v>
      </c>
    </row>
    <row r="40" spans="1:6" s="156" customFormat="1" ht="15">
      <c r="A40" s="193" t="s">
        <v>271</v>
      </c>
      <c r="B40" s="194" t="s">
        <v>257</v>
      </c>
      <c r="C40" s="191">
        <v>0</v>
      </c>
      <c r="D40" s="192">
        <v>0</v>
      </c>
      <c r="E40" s="275"/>
      <c r="F40" s="275"/>
    </row>
    <row r="41" spans="1:6" s="156" customFormat="1" ht="15">
      <c r="A41" s="193" t="s">
        <v>270</v>
      </c>
      <c r="B41" s="194" t="s">
        <v>308</v>
      </c>
      <c r="C41" s="191">
        <v>0</v>
      </c>
      <c r="D41" s="192">
        <v>0</v>
      </c>
      <c r="E41" s="275"/>
      <c r="F41" s="275"/>
    </row>
    <row r="42" spans="1:6" s="10" customFormat="1">
      <c r="A42" s="193" t="s">
        <v>272</v>
      </c>
      <c r="B42" s="194" t="s">
        <v>255</v>
      </c>
      <c r="C42" s="191">
        <v>0</v>
      </c>
      <c r="D42" s="192">
        <v>0</v>
      </c>
      <c r="E42" s="276"/>
      <c r="F42" s="276"/>
    </row>
    <row r="43" spans="1:6" s="10" customFormat="1">
      <c r="A43" s="184" t="s">
        <v>20</v>
      </c>
      <c r="B43" s="185" t="s">
        <v>307</v>
      </c>
      <c r="C43" s="186">
        <v>164</v>
      </c>
      <c r="D43" s="114">
        <v>230</v>
      </c>
      <c r="E43" s="276"/>
      <c r="F43" s="276"/>
    </row>
    <row r="44" spans="1:6" s="10" customFormat="1" ht="45.75" customHeight="1">
      <c r="A44" s="479" t="s">
        <v>306</v>
      </c>
      <c r="B44" s="479"/>
      <c r="C44" s="479"/>
      <c r="D44" s="479"/>
      <c r="E44" s="276"/>
      <c r="F44" s="276"/>
    </row>
    <row r="46" spans="1:6" ht="18.75">
      <c r="A46" s="484" t="s">
        <v>345</v>
      </c>
      <c r="B46" s="484"/>
      <c r="C46" s="484"/>
      <c r="D46" s="484"/>
    </row>
    <row r="47" spans="1:6" ht="18.75">
      <c r="A47" s="485" t="s">
        <v>346</v>
      </c>
      <c r="B47" s="485"/>
      <c r="C47" s="485"/>
      <c r="D47" s="485"/>
    </row>
    <row r="48" spans="1:6" ht="18.75">
      <c r="A48" s="485" t="s">
        <v>347</v>
      </c>
      <c r="B48" s="485"/>
      <c r="C48" s="485"/>
      <c r="D48" s="485"/>
    </row>
    <row r="49" spans="1:4" ht="18.75">
      <c r="A49" s="485" t="s">
        <v>348</v>
      </c>
      <c r="B49" s="485"/>
      <c r="C49" s="485"/>
      <c r="D49" s="485"/>
    </row>
    <row r="50" spans="1:4" ht="18.75">
      <c r="A50" s="485" t="s">
        <v>349</v>
      </c>
      <c r="B50" s="485"/>
      <c r="C50" s="485"/>
      <c r="D50" s="485"/>
    </row>
    <row r="51" spans="1:4" ht="18.75">
      <c r="A51" s="485" t="s">
        <v>350</v>
      </c>
      <c r="B51" s="485"/>
      <c r="C51" s="485"/>
      <c r="D51" s="485"/>
    </row>
    <row r="52" spans="1:4" ht="18.75">
      <c r="A52" s="485" t="s">
        <v>351</v>
      </c>
      <c r="B52" s="485"/>
      <c r="C52" s="485"/>
      <c r="D52" s="485"/>
    </row>
    <row r="53" spans="1:4" ht="18.75">
      <c r="A53" s="485" t="s">
        <v>352</v>
      </c>
      <c r="B53" s="485"/>
      <c r="C53" s="485"/>
      <c r="D53" s="485"/>
    </row>
    <row r="54" spans="1:4" ht="18.75">
      <c r="A54" s="485" t="s">
        <v>353</v>
      </c>
      <c r="B54" s="485"/>
      <c r="C54" s="485"/>
      <c r="D54" s="485"/>
    </row>
    <row r="55" spans="1:4" ht="18.75">
      <c r="A55" s="485" t="s">
        <v>354</v>
      </c>
      <c r="B55" s="485"/>
      <c r="C55" s="485"/>
      <c r="D55" s="485"/>
    </row>
    <row r="56" spans="1:4" ht="18.75">
      <c r="A56" s="485" t="s">
        <v>355</v>
      </c>
      <c r="B56" s="485"/>
      <c r="C56" s="485"/>
      <c r="D56" s="485"/>
    </row>
    <row r="57" spans="1:4" ht="18.75">
      <c r="A57" s="485" t="s">
        <v>356</v>
      </c>
      <c r="B57" s="485"/>
      <c r="C57" s="485"/>
      <c r="D57" s="485"/>
    </row>
    <row r="58" spans="1:4" ht="18.75">
      <c r="A58" s="485" t="s">
        <v>357</v>
      </c>
      <c r="B58" s="485"/>
      <c r="C58" s="485"/>
      <c r="D58" s="485"/>
    </row>
    <row r="59" spans="1:4" ht="18.75">
      <c r="A59" s="485" t="s">
        <v>358</v>
      </c>
      <c r="B59" s="485"/>
      <c r="C59" s="485"/>
      <c r="D59" s="485"/>
    </row>
  </sheetData>
  <sheetProtection formatCells="0" formatColumns="0" formatRows="0"/>
  <mergeCells count="19">
    <mergeCell ref="A58:D58"/>
    <mergeCell ref="A59:D59"/>
    <mergeCell ref="E2:E3"/>
    <mergeCell ref="F2:F3"/>
    <mergeCell ref="A53:D53"/>
    <mergeCell ref="A54:D54"/>
    <mergeCell ref="A55:D55"/>
    <mergeCell ref="A56:D56"/>
    <mergeCell ref="A57:D57"/>
    <mergeCell ref="A48:D48"/>
    <mergeCell ref="A49:D49"/>
    <mergeCell ref="A50:D50"/>
    <mergeCell ref="A51:D51"/>
    <mergeCell ref="A52:D52"/>
    <mergeCell ref="A1:D1"/>
    <mergeCell ref="A44:D44"/>
    <mergeCell ref="A2:B3"/>
    <mergeCell ref="A46:D46"/>
    <mergeCell ref="A47:D47"/>
  </mergeCells>
  <phoneticPr fontId="7" type="noConversion"/>
  <pageMargins left="0.43307086614173229" right="0.23622047244094491" top="0.59055118110236227" bottom="0.59055118110236227" header="0.51181102362204722" footer="0.27559055118110237"/>
  <pageSetup paperSize="9" scale="96" orientation="portrait" r:id="rId1"/>
  <headerFooter differentFirst="1" alignWithMargins="0">
    <oddFooter>&amp;C&amp;P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A47"/>
  <sheetViews>
    <sheetView view="pageBreakPreview" zoomScaleSheetLayoutView="100" workbookViewId="0">
      <selection activeCell="C16" sqref="C16"/>
    </sheetView>
  </sheetViews>
  <sheetFormatPr defaultColWidth="9" defaultRowHeight="15.75"/>
  <cols>
    <col min="1" max="1" width="3.625" style="368" customWidth="1"/>
    <col min="2" max="2" width="19.875" style="368" customWidth="1"/>
    <col min="3" max="4" width="13" style="368" customWidth="1"/>
    <col min="5" max="5" width="11.75" style="368" customWidth="1"/>
    <col min="6" max="6" width="11" style="368" customWidth="1"/>
    <col min="7" max="7" width="8.5" style="368" customWidth="1"/>
    <col min="8" max="9" width="12.875" style="368" customWidth="1"/>
    <col min="10" max="10" width="12.625" style="368" customWidth="1"/>
    <col min="11" max="11" width="11.875" style="368" customWidth="1"/>
    <col min="12" max="12" width="10.5" style="368" customWidth="1"/>
    <col min="13" max="13" width="6" style="372" customWidth="1"/>
    <col min="14" max="14" width="11.375" style="372" customWidth="1"/>
    <col min="15" max="15" width="9.875" style="372" customWidth="1"/>
    <col min="16" max="16" width="12.25" style="372" customWidth="1"/>
    <col min="17" max="17" width="12.625" style="372" customWidth="1"/>
    <col min="18" max="19" width="6.125" style="372" customWidth="1"/>
    <col min="20" max="20" width="10.375" style="372" customWidth="1"/>
    <col min="21" max="21" width="7.375" style="372" customWidth="1"/>
    <col min="22" max="16384" width="9" style="368"/>
  </cols>
  <sheetData>
    <row r="1" spans="1:27" ht="67.5" customHeight="1">
      <c r="A1" s="517" t="s">
        <v>323</v>
      </c>
      <c r="B1" s="517"/>
      <c r="C1" s="517"/>
      <c r="D1" s="517"/>
      <c r="E1" s="487" t="s">
        <v>526</v>
      </c>
      <c r="F1" s="487"/>
      <c r="G1" s="487"/>
      <c r="H1" s="487"/>
      <c r="I1" s="487"/>
      <c r="J1" s="487"/>
      <c r="K1" s="487"/>
      <c r="L1" s="487"/>
      <c r="M1" s="487"/>
      <c r="N1" s="487"/>
      <c r="O1" s="487"/>
      <c r="P1" s="514" t="str">
        <f>TT!C2</f>
        <v>Đơn vị, người báo cáo: Thi hành án dân sự tỉnh Cao Bằng
Đơn vị nhận báo cáo: Cục Quản lý Thi hành án dân sự</v>
      </c>
      <c r="Q1" s="514"/>
      <c r="R1" s="514"/>
      <c r="S1" s="514"/>
      <c r="T1" s="514"/>
      <c r="U1" s="514"/>
    </row>
    <row r="2" spans="1:27" ht="17.25" customHeight="1">
      <c r="B2" s="369"/>
      <c r="C2" s="369"/>
      <c r="I2" s="370"/>
      <c r="J2" s="371"/>
      <c r="K2" s="371"/>
      <c r="L2" s="371"/>
      <c r="P2" s="515" t="s">
        <v>83</v>
      </c>
      <c r="Q2" s="515"/>
      <c r="R2" s="515"/>
      <c r="S2" s="515"/>
      <c r="T2" s="515"/>
      <c r="U2" s="515"/>
      <c r="V2" s="522" t="s">
        <v>404</v>
      </c>
      <c r="W2" s="522"/>
      <c r="X2" s="522"/>
      <c r="Y2" s="522"/>
      <c r="Z2" s="522"/>
      <c r="AA2" s="522"/>
    </row>
    <row r="3" spans="1:27" s="373" customFormat="1" ht="15.75" customHeight="1">
      <c r="A3" s="500" t="s">
        <v>79</v>
      </c>
      <c r="B3" s="500" t="s">
        <v>80</v>
      </c>
      <c r="C3" s="499" t="s">
        <v>78</v>
      </c>
      <c r="D3" s="499" t="s">
        <v>4</v>
      </c>
      <c r="E3" s="499"/>
      <c r="F3" s="499" t="s">
        <v>292</v>
      </c>
      <c r="G3" s="499" t="s">
        <v>81</v>
      </c>
      <c r="H3" s="499" t="s">
        <v>30</v>
      </c>
      <c r="I3" s="499" t="s">
        <v>4</v>
      </c>
      <c r="J3" s="499"/>
      <c r="K3" s="499"/>
      <c r="L3" s="499"/>
      <c r="M3" s="499"/>
      <c r="N3" s="499"/>
      <c r="O3" s="499"/>
      <c r="P3" s="499"/>
      <c r="Q3" s="499"/>
      <c r="R3" s="499"/>
      <c r="S3" s="499"/>
      <c r="T3" s="506" t="s">
        <v>299</v>
      </c>
      <c r="U3" s="509" t="s">
        <v>82</v>
      </c>
      <c r="V3" s="511" t="s">
        <v>422</v>
      </c>
      <c r="W3" s="511" t="s">
        <v>423</v>
      </c>
      <c r="X3" s="511" t="s">
        <v>428</v>
      </c>
      <c r="Y3" s="511" t="s">
        <v>429</v>
      </c>
      <c r="Z3" s="511" t="s">
        <v>430</v>
      </c>
      <c r="AA3" s="511" t="s">
        <v>421</v>
      </c>
    </row>
    <row r="4" spans="1:27" s="373" customFormat="1" ht="15.75" customHeight="1">
      <c r="A4" s="501"/>
      <c r="B4" s="501"/>
      <c r="C4" s="499"/>
      <c r="D4" s="499" t="s">
        <v>301</v>
      </c>
      <c r="E4" s="499" t="s">
        <v>42</v>
      </c>
      <c r="F4" s="499"/>
      <c r="G4" s="499"/>
      <c r="H4" s="499"/>
      <c r="I4" s="499" t="s">
        <v>41</v>
      </c>
      <c r="J4" s="503" t="s">
        <v>4</v>
      </c>
      <c r="K4" s="504"/>
      <c r="L4" s="504"/>
      <c r="M4" s="504"/>
      <c r="N4" s="504"/>
      <c r="O4" s="505"/>
      <c r="P4" s="499" t="s">
        <v>291</v>
      </c>
      <c r="Q4" s="511" t="s">
        <v>293</v>
      </c>
      <c r="R4" s="511" t="s">
        <v>298</v>
      </c>
      <c r="S4" s="511" t="s">
        <v>36</v>
      </c>
      <c r="T4" s="507"/>
      <c r="U4" s="510"/>
      <c r="V4" s="511"/>
      <c r="W4" s="511"/>
      <c r="X4" s="511"/>
      <c r="Y4" s="511"/>
      <c r="Z4" s="511"/>
      <c r="AA4" s="511"/>
    </row>
    <row r="5" spans="1:27" s="373" customFormat="1" ht="15.75" customHeight="1">
      <c r="A5" s="501"/>
      <c r="B5" s="501"/>
      <c r="C5" s="499"/>
      <c r="D5" s="499"/>
      <c r="E5" s="499"/>
      <c r="F5" s="499"/>
      <c r="G5" s="499"/>
      <c r="H5" s="499"/>
      <c r="I5" s="499"/>
      <c r="J5" s="499" t="s">
        <v>66</v>
      </c>
      <c r="K5" s="499" t="s">
        <v>4</v>
      </c>
      <c r="L5" s="499"/>
      <c r="M5" s="499"/>
      <c r="N5" s="499" t="s">
        <v>33</v>
      </c>
      <c r="O5" s="509" t="s">
        <v>296</v>
      </c>
      <c r="P5" s="499"/>
      <c r="Q5" s="511"/>
      <c r="R5" s="511"/>
      <c r="S5" s="511"/>
      <c r="T5" s="507"/>
      <c r="U5" s="510"/>
      <c r="V5" s="511"/>
      <c r="W5" s="511"/>
      <c r="X5" s="511"/>
      <c r="Y5" s="511"/>
      <c r="Z5" s="511"/>
      <c r="AA5" s="511"/>
    </row>
    <row r="6" spans="1:27" s="373" customFormat="1" ht="15.75" customHeight="1">
      <c r="A6" s="501"/>
      <c r="B6" s="501"/>
      <c r="C6" s="499"/>
      <c r="D6" s="499"/>
      <c r="E6" s="499"/>
      <c r="F6" s="499"/>
      <c r="G6" s="499"/>
      <c r="H6" s="499"/>
      <c r="I6" s="499"/>
      <c r="J6" s="499"/>
      <c r="K6" s="499"/>
      <c r="L6" s="499"/>
      <c r="M6" s="499"/>
      <c r="N6" s="499"/>
      <c r="O6" s="510"/>
      <c r="P6" s="499"/>
      <c r="Q6" s="511"/>
      <c r="R6" s="511"/>
      <c r="S6" s="511"/>
      <c r="T6" s="507"/>
      <c r="U6" s="510"/>
      <c r="V6" s="511"/>
      <c r="W6" s="511"/>
      <c r="X6" s="511"/>
      <c r="Y6" s="511"/>
      <c r="Z6" s="511"/>
      <c r="AA6" s="511"/>
    </row>
    <row r="7" spans="1:27" s="373" customFormat="1" ht="61.5" customHeight="1">
      <c r="A7" s="502"/>
      <c r="B7" s="502"/>
      <c r="C7" s="499"/>
      <c r="D7" s="499"/>
      <c r="E7" s="499"/>
      <c r="F7" s="499"/>
      <c r="G7" s="499"/>
      <c r="H7" s="499"/>
      <c r="I7" s="499"/>
      <c r="J7" s="499"/>
      <c r="K7" s="374" t="s">
        <v>31</v>
      </c>
      <c r="L7" s="374" t="s">
        <v>295</v>
      </c>
      <c r="M7" s="374" t="s">
        <v>297</v>
      </c>
      <c r="N7" s="499"/>
      <c r="O7" s="516"/>
      <c r="P7" s="499"/>
      <c r="Q7" s="511"/>
      <c r="R7" s="511"/>
      <c r="S7" s="511"/>
      <c r="T7" s="508"/>
      <c r="U7" s="510"/>
      <c r="V7" s="511"/>
      <c r="W7" s="511"/>
      <c r="X7" s="511"/>
      <c r="Y7" s="511"/>
      <c r="Z7" s="511"/>
      <c r="AA7" s="511"/>
    </row>
    <row r="8" spans="1:27" ht="18" customHeight="1">
      <c r="A8" s="497" t="s">
        <v>3</v>
      </c>
      <c r="B8" s="498"/>
      <c r="C8" s="375">
        <f>C9-'05'!C9</f>
        <v>0</v>
      </c>
      <c r="D8" s="375">
        <f>D9-'05'!D9</f>
        <v>0</v>
      </c>
      <c r="E8" s="375">
        <f>E9-'05'!E9</f>
        <v>0</v>
      </c>
      <c r="F8" s="375">
        <f>F9-'05'!F9</f>
        <v>0</v>
      </c>
      <c r="G8" s="375">
        <f>G9-'05'!G9</f>
        <v>0</v>
      </c>
      <c r="H8" s="375">
        <f>H9-'05'!H9</f>
        <v>0</v>
      </c>
      <c r="I8" s="375">
        <f>I9-'05'!I9</f>
        <v>0</v>
      </c>
      <c r="J8" s="375">
        <f>J9-'05'!J9</f>
        <v>0</v>
      </c>
      <c r="K8" s="375">
        <f>K9-'05'!K9</f>
        <v>0</v>
      </c>
      <c r="L8" s="375">
        <f>L9-'05'!L9</f>
        <v>0</v>
      </c>
      <c r="M8" s="375">
        <f>M9-'05'!M9</f>
        <v>0</v>
      </c>
      <c r="N8" s="375">
        <f>N9-'05'!N9</f>
        <v>0</v>
      </c>
      <c r="O8" s="375">
        <f>O9-'05'!O9</f>
        <v>0</v>
      </c>
      <c r="P8" s="375">
        <f>P9-'05'!P9</f>
        <v>0</v>
      </c>
      <c r="Q8" s="375">
        <f>Q9-'05'!Q9</f>
        <v>0</v>
      </c>
      <c r="R8" s="375">
        <f>R9-'05'!R9</f>
        <v>0</v>
      </c>
      <c r="S8" s="375">
        <f>S9-'05'!S9</f>
        <v>0</v>
      </c>
      <c r="T8" s="375">
        <f>T9-'05'!T9</f>
        <v>0</v>
      </c>
      <c r="U8" s="375">
        <f>U9-'05'!U9</f>
        <v>0</v>
      </c>
      <c r="V8" s="376"/>
      <c r="W8" s="376"/>
      <c r="X8" s="376"/>
      <c r="Y8" s="376"/>
      <c r="Z8" s="376"/>
      <c r="AA8" s="376"/>
    </row>
    <row r="9" spans="1:27" ht="18" customHeight="1">
      <c r="A9" s="377" t="s">
        <v>3</v>
      </c>
      <c r="B9" s="378" t="s">
        <v>6</v>
      </c>
      <c r="C9" s="246">
        <f t="shared" ref="C9:C10" si="0">IF((D9+E9=F9+G9+H9),(F9+G9+H9),"SAI")</f>
        <v>894371034</v>
      </c>
      <c r="D9" s="379">
        <f>D10+D18</f>
        <v>598325308</v>
      </c>
      <c r="E9" s="379">
        <f t="shared" ref="E9:T9" si="1">E10+E18</f>
        <v>296045726</v>
      </c>
      <c r="F9" s="379">
        <f t="shared" si="1"/>
        <v>1462131</v>
      </c>
      <c r="G9" s="379">
        <f t="shared" si="1"/>
        <v>50190</v>
      </c>
      <c r="H9" s="379">
        <f t="shared" si="1"/>
        <v>892858713</v>
      </c>
      <c r="I9" s="379">
        <f t="shared" si="1"/>
        <v>607474367</v>
      </c>
      <c r="J9" s="379">
        <f t="shared" si="1"/>
        <v>57550910</v>
      </c>
      <c r="K9" s="379">
        <f t="shared" si="1"/>
        <v>55285812</v>
      </c>
      <c r="L9" s="379">
        <f t="shared" si="1"/>
        <v>2265098</v>
      </c>
      <c r="M9" s="379">
        <f t="shared" si="1"/>
        <v>0</v>
      </c>
      <c r="N9" s="379">
        <f t="shared" si="1"/>
        <v>549476238</v>
      </c>
      <c r="O9" s="379">
        <f t="shared" si="1"/>
        <v>447219</v>
      </c>
      <c r="P9" s="379">
        <f t="shared" si="1"/>
        <v>284126741</v>
      </c>
      <c r="Q9" s="379">
        <f t="shared" si="1"/>
        <v>1257605</v>
      </c>
      <c r="R9" s="379">
        <f t="shared" si="1"/>
        <v>0</v>
      </c>
      <c r="S9" s="379">
        <f t="shared" si="1"/>
        <v>0</v>
      </c>
      <c r="T9" s="379">
        <f t="shared" si="1"/>
        <v>835307803</v>
      </c>
      <c r="U9" s="380">
        <f>J9/I9</f>
        <v>9.4738005628474523E-2</v>
      </c>
      <c r="V9" s="381">
        <f>C9-D9-E9</f>
        <v>0</v>
      </c>
      <c r="W9" s="381">
        <f>C9-F9-G9-H9</f>
        <v>0</v>
      </c>
      <c r="X9" s="381">
        <f>H9-I9-P9-Q9-R9-S9</f>
        <v>0</v>
      </c>
      <c r="Y9" s="381">
        <f>I9-J9-N9-O9</f>
        <v>0</v>
      </c>
      <c r="Z9" s="381">
        <f>J9-K9-L9-M9</f>
        <v>0</v>
      </c>
      <c r="AA9" s="381">
        <f>T9-SUM(N9:S9)</f>
        <v>0</v>
      </c>
    </row>
    <row r="10" spans="1:27" ht="18" customHeight="1">
      <c r="A10" s="382" t="s">
        <v>0</v>
      </c>
      <c r="B10" s="383" t="s">
        <v>61</v>
      </c>
      <c r="C10" s="246">
        <f t="shared" si="0"/>
        <v>55215351</v>
      </c>
      <c r="D10" s="379">
        <f>SUM(D11:D17)</f>
        <v>27153613</v>
      </c>
      <c r="E10" s="379">
        <f t="shared" ref="E10:T10" si="2">SUM(E11:E17)</f>
        <v>28061738</v>
      </c>
      <c r="F10" s="379">
        <f t="shared" si="2"/>
        <v>310431</v>
      </c>
      <c r="G10" s="379">
        <f t="shared" si="2"/>
        <v>50190</v>
      </c>
      <c r="H10" s="379">
        <f t="shared" si="2"/>
        <v>54854730</v>
      </c>
      <c r="I10" s="379">
        <f t="shared" si="2"/>
        <v>38129821</v>
      </c>
      <c r="J10" s="379">
        <f t="shared" si="2"/>
        <v>23117931</v>
      </c>
      <c r="K10" s="379">
        <f t="shared" si="2"/>
        <v>23081793</v>
      </c>
      <c r="L10" s="379">
        <f t="shared" si="2"/>
        <v>36138</v>
      </c>
      <c r="M10" s="379">
        <f t="shared" si="2"/>
        <v>0</v>
      </c>
      <c r="N10" s="379">
        <f t="shared" si="2"/>
        <v>15011890</v>
      </c>
      <c r="O10" s="379">
        <f t="shared" si="2"/>
        <v>0</v>
      </c>
      <c r="P10" s="379">
        <f t="shared" si="2"/>
        <v>15915459</v>
      </c>
      <c r="Q10" s="379">
        <f t="shared" si="2"/>
        <v>809450</v>
      </c>
      <c r="R10" s="379">
        <f t="shared" si="2"/>
        <v>0</v>
      </c>
      <c r="S10" s="379">
        <f t="shared" si="2"/>
        <v>0</v>
      </c>
      <c r="T10" s="379">
        <f t="shared" si="2"/>
        <v>31736799</v>
      </c>
      <c r="U10" s="384">
        <f t="shared" ref="U10:U25" si="3">J10/I10</f>
        <v>0.60629529312503194</v>
      </c>
      <c r="V10" s="381">
        <f t="shared" ref="V10:V25" si="4">C10-D10-E10</f>
        <v>0</v>
      </c>
      <c r="W10" s="381">
        <f t="shared" ref="W10:W25" si="5">C10-F10-G10-H10</f>
        <v>0</v>
      </c>
      <c r="X10" s="381">
        <f t="shared" ref="X10:X25" si="6">H10-I10-P10-Q10-R10-S10</f>
        <v>0</v>
      </c>
      <c r="Y10" s="381">
        <f t="shared" ref="Y10:Y25" si="7">I10-J10-N10-O10</f>
        <v>0</v>
      </c>
      <c r="Z10" s="381">
        <f t="shared" ref="Z10:Z25" si="8">J10-K10-L10-M10</f>
        <v>0</v>
      </c>
      <c r="AA10" s="381">
        <f t="shared" ref="AA10:AA25" si="9">T10-SUM(N10:S10)</f>
        <v>0</v>
      </c>
    </row>
    <row r="11" spans="1:27" ht="18" customHeight="1">
      <c r="A11" s="385" t="s">
        <v>8</v>
      </c>
      <c r="B11" s="386" t="s">
        <v>27</v>
      </c>
      <c r="C11" s="246">
        <f>IF((D11+E11=F11+G11+H11),(F11+G11+H11),"SAI")</f>
        <v>1461268</v>
      </c>
      <c r="D11" s="387">
        <v>803645</v>
      </c>
      <c r="E11" s="388">
        <v>657623</v>
      </c>
      <c r="F11" s="388">
        <v>0</v>
      </c>
      <c r="G11" s="388">
        <v>0</v>
      </c>
      <c r="H11" s="246">
        <f t="shared" ref="H11" si="10">I11+P11+Q11+R11+S11</f>
        <v>1461268</v>
      </c>
      <c r="I11" s="246">
        <f t="shared" ref="I11" si="11">J11+N11+O11</f>
        <v>1365244</v>
      </c>
      <c r="J11" s="246">
        <f t="shared" ref="J11" si="12">K11+L11+M11</f>
        <v>399070</v>
      </c>
      <c r="K11" s="388">
        <v>399070</v>
      </c>
      <c r="L11" s="388">
        <v>0</v>
      </c>
      <c r="M11" s="388">
        <v>0</v>
      </c>
      <c r="N11" s="388">
        <v>966174</v>
      </c>
      <c r="O11" s="389">
        <v>0</v>
      </c>
      <c r="P11" s="388">
        <v>96024</v>
      </c>
      <c r="Q11" s="388">
        <v>0</v>
      </c>
      <c r="R11" s="388">
        <v>0</v>
      </c>
      <c r="S11" s="388">
        <v>0</v>
      </c>
      <c r="T11" s="367">
        <f>SUM(N11:S11)</f>
        <v>1062198</v>
      </c>
      <c r="U11" s="384">
        <f t="shared" si="3"/>
        <v>0.29230672319380274</v>
      </c>
      <c r="V11" s="381">
        <f t="shared" si="4"/>
        <v>0</v>
      </c>
      <c r="W11" s="381">
        <f t="shared" si="5"/>
        <v>0</v>
      </c>
      <c r="X11" s="381">
        <f t="shared" si="6"/>
        <v>0</v>
      </c>
      <c r="Y11" s="381">
        <f t="shared" si="7"/>
        <v>0</v>
      </c>
      <c r="Z11" s="381">
        <f t="shared" si="8"/>
        <v>0</v>
      </c>
      <c r="AA11" s="381">
        <f t="shared" si="9"/>
        <v>0</v>
      </c>
    </row>
    <row r="12" spans="1:27" ht="18" customHeight="1">
      <c r="A12" s="385" t="s">
        <v>9</v>
      </c>
      <c r="B12" s="390" t="s">
        <v>29</v>
      </c>
      <c r="C12" s="246">
        <f t="shared" ref="C12:C25" si="13">IF((D12+E12=F12+G12+H12),(F12+G12+H12),"SAI")</f>
        <v>0</v>
      </c>
      <c r="D12" s="387">
        <v>0</v>
      </c>
      <c r="E12" s="388">
        <v>0</v>
      </c>
      <c r="F12" s="388">
        <v>0</v>
      </c>
      <c r="G12" s="388">
        <v>0</v>
      </c>
      <c r="H12" s="246">
        <f t="shared" ref="H12:H25" si="14">I12+P12+Q12+R12+S12</f>
        <v>0</v>
      </c>
      <c r="I12" s="246">
        <f t="shared" ref="I12:I25" si="15">J12+N12+O12</f>
        <v>0</v>
      </c>
      <c r="J12" s="246">
        <f t="shared" ref="J12:J25" si="16">K12+L12+M12</f>
        <v>0</v>
      </c>
      <c r="K12" s="388">
        <v>0</v>
      </c>
      <c r="L12" s="388">
        <v>0</v>
      </c>
      <c r="M12" s="388">
        <v>0</v>
      </c>
      <c r="N12" s="388">
        <v>0</v>
      </c>
      <c r="O12" s="389">
        <v>0</v>
      </c>
      <c r="P12" s="388">
        <v>0</v>
      </c>
      <c r="Q12" s="388">
        <v>0</v>
      </c>
      <c r="R12" s="388">
        <v>0</v>
      </c>
      <c r="S12" s="388">
        <v>0</v>
      </c>
      <c r="T12" s="367">
        <f t="shared" ref="T12:T25" si="17">SUM(N12:S12)</f>
        <v>0</v>
      </c>
      <c r="U12" s="384" t="e">
        <f t="shared" si="3"/>
        <v>#DIV/0!</v>
      </c>
      <c r="V12" s="381">
        <f t="shared" si="4"/>
        <v>0</v>
      </c>
      <c r="W12" s="381">
        <f t="shared" si="5"/>
        <v>0</v>
      </c>
      <c r="X12" s="381">
        <f t="shared" si="6"/>
        <v>0</v>
      </c>
      <c r="Y12" s="381">
        <f t="shared" si="7"/>
        <v>0</v>
      </c>
      <c r="Z12" s="381">
        <f t="shared" si="8"/>
        <v>0</v>
      </c>
      <c r="AA12" s="381">
        <f t="shared" si="9"/>
        <v>0</v>
      </c>
    </row>
    <row r="13" spans="1:27" ht="18" customHeight="1">
      <c r="A13" s="385" t="s">
        <v>14</v>
      </c>
      <c r="B13" s="390" t="s">
        <v>26</v>
      </c>
      <c r="C13" s="246">
        <f t="shared" si="13"/>
        <v>567006</v>
      </c>
      <c r="D13" s="387">
        <v>35670</v>
      </c>
      <c r="E13" s="388">
        <v>531336</v>
      </c>
      <c r="F13" s="388">
        <v>0</v>
      </c>
      <c r="G13" s="388">
        <v>0</v>
      </c>
      <c r="H13" s="246">
        <f t="shared" si="14"/>
        <v>567006</v>
      </c>
      <c r="I13" s="246">
        <f t="shared" si="15"/>
        <v>533836</v>
      </c>
      <c r="J13" s="246">
        <f t="shared" si="16"/>
        <v>427003</v>
      </c>
      <c r="K13" s="388">
        <v>427003</v>
      </c>
      <c r="L13" s="388">
        <v>0</v>
      </c>
      <c r="M13" s="388">
        <v>0</v>
      </c>
      <c r="N13" s="388">
        <v>106833</v>
      </c>
      <c r="O13" s="389">
        <v>0</v>
      </c>
      <c r="P13" s="388">
        <v>33170</v>
      </c>
      <c r="Q13" s="388">
        <v>0</v>
      </c>
      <c r="R13" s="388">
        <v>0</v>
      </c>
      <c r="S13" s="388">
        <v>0</v>
      </c>
      <c r="T13" s="367">
        <f t="shared" si="17"/>
        <v>140003</v>
      </c>
      <c r="U13" s="384">
        <f t="shared" si="3"/>
        <v>0.79987674117144592</v>
      </c>
      <c r="V13" s="381">
        <f t="shared" si="4"/>
        <v>0</v>
      </c>
      <c r="W13" s="381">
        <f t="shared" si="5"/>
        <v>0</v>
      </c>
      <c r="X13" s="381">
        <f t="shared" si="6"/>
        <v>0</v>
      </c>
      <c r="Y13" s="381">
        <f t="shared" si="7"/>
        <v>0</v>
      </c>
      <c r="Z13" s="381">
        <f t="shared" si="8"/>
        <v>0</v>
      </c>
      <c r="AA13" s="381">
        <f t="shared" si="9"/>
        <v>0</v>
      </c>
    </row>
    <row r="14" spans="1:27" ht="18" customHeight="1">
      <c r="A14" s="385" t="s">
        <v>17</v>
      </c>
      <c r="B14" s="390" t="s">
        <v>28</v>
      </c>
      <c r="C14" s="246">
        <f t="shared" si="13"/>
        <v>300</v>
      </c>
      <c r="D14" s="387">
        <v>0</v>
      </c>
      <c r="E14" s="388">
        <v>300</v>
      </c>
      <c r="F14" s="388">
        <v>0</v>
      </c>
      <c r="G14" s="388">
        <v>0</v>
      </c>
      <c r="H14" s="246">
        <f t="shared" si="14"/>
        <v>300</v>
      </c>
      <c r="I14" s="246">
        <f t="shared" si="15"/>
        <v>300</v>
      </c>
      <c r="J14" s="246">
        <f t="shared" si="16"/>
        <v>300</v>
      </c>
      <c r="K14" s="388">
        <v>300</v>
      </c>
      <c r="L14" s="388">
        <v>0</v>
      </c>
      <c r="M14" s="388">
        <v>0</v>
      </c>
      <c r="N14" s="388">
        <v>0</v>
      </c>
      <c r="O14" s="389">
        <v>0</v>
      </c>
      <c r="P14" s="388">
        <v>0</v>
      </c>
      <c r="Q14" s="388">
        <v>0</v>
      </c>
      <c r="R14" s="388">
        <v>0</v>
      </c>
      <c r="S14" s="388">
        <v>0</v>
      </c>
      <c r="T14" s="367">
        <f t="shared" si="17"/>
        <v>0</v>
      </c>
      <c r="U14" s="384">
        <f t="shared" si="3"/>
        <v>1</v>
      </c>
      <c r="V14" s="381">
        <f t="shared" si="4"/>
        <v>0</v>
      </c>
      <c r="W14" s="381">
        <f t="shared" si="5"/>
        <v>0</v>
      </c>
      <c r="X14" s="381">
        <f t="shared" si="6"/>
        <v>0</v>
      </c>
      <c r="Y14" s="381">
        <f t="shared" si="7"/>
        <v>0</v>
      </c>
      <c r="Z14" s="381">
        <f t="shared" si="8"/>
        <v>0</v>
      </c>
      <c r="AA14" s="381">
        <f t="shared" si="9"/>
        <v>0</v>
      </c>
    </row>
    <row r="15" spans="1:27" ht="18" customHeight="1">
      <c r="A15" s="385" t="s">
        <v>18</v>
      </c>
      <c r="B15" s="390" t="s">
        <v>25</v>
      </c>
      <c r="C15" s="246">
        <f t="shared" si="13"/>
        <v>2737420</v>
      </c>
      <c r="D15" s="387">
        <v>737227</v>
      </c>
      <c r="E15" s="388">
        <v>2000193</v>
      </c>
      <c r="F15" s="388">
        <v>0</v>
      </c>
      <c r="G15" s="388">
        <v>50190</v>
      </c>
      <c r="H15" s="246">
        <f t="shared" si="14"/>
        <v>2687230</v>
      </c>
      <c r="I15" s="246">
        <f t="shared" si="15"/>
        <v>2354058</v>
      </c>
      <c r="J15" s="246">
        <f t="shared" si="16"/>
        <v>1967114</v>
      </c>
      <c r="K15" s="388">
        <v>1963569</v>
      </c>
      <c r="L15" s="388">
        <v>3545</v>
      </c>
      <c r="M15" s="388">
        <v>0</v>
      </c>
      <c r="N15" s="388">
        <v>386944</v>
      </c>
      <c r="O15" s="389">
        <v>0</v>
      </c>
      <c r="P15" s="388">
        <v>333172</v>
      </c>
      <c r="Q15" s="388">
        <v>0</v>
      </c>
      <c r="R15" s="388">
        <v>0</v>
      </c>
      <c r="S15" s="388">
        <v>0</v>
      </c>
      <c r="T15" s="367">
        <f t="shared" si="17"/>
        <v>720116</v>
      </c>
      <c r="U15" s="384">
        <f t="shared" si="3"/>
        <v>0.83562681973001518</v>
      </c>
      <c r="V15" s="381">
        <f t="shared" si="4"/>
        <v>0</v>
      </c>
      <c r="W15" s="381">
        <f t="shared" si="5"/>
        <v>0</v>
      </c>
      <c r="X15" s="381">
        <f t="shared" si="6"/>
        <v>0</v>
      </c>
      <c r="Y15" s="381">
        <f t="shared" si="7"/>
        <v>0</v>
      </c>
      <c r="Z15" s="381">
        <f t="shared" si="8"/>
        <v>0</v>
      </c>
      <c r="AA15" s="381">
        <f t="shared" si="9"/>
        <v>0</v>
      </c>
    </row>
    <row r="16" spans="1:27" ht="24.75">
      <c r="A16" s="385" t="s">
        <v>19</v>
      </c>
      <c r="B16" s="391" t="s">
        <v>268</v>
      </c>
      <c r="C16" s="246">
        <f t="shared" si="13"/>
        <v>11519025</v>
      </c>
      <c r="D16" s="387">
        <v>6588591</v>
      </c>
      <c r="E16" s="388">
        <v>4930434</v>
      </c>
      <c r="F16" s="388">
        <v>0</v>
      </c>
      <c r="G16" s="388">
        <v>0</v>
      </c>
      <c r="H16" s="246">
        <f t="shared" si="14"/>
        <v>11519025</v>
      </c>
      <c r="I16" s="246">
        <f t="shared" si="15"/>
        <v>7622918</v>
      </c>
      <c r="J16" s="246">
        <f t="shared" si="16"/>
        <v>5939573</v>
      </c>
      <c r="K16" s="388">
        <v>5939573</v>
      </c>
      <c r="L16" s="388">
        <v>0</v>
      </c>
      <c r="M16" s="388">
        <v>0</v>
      </c>
      <c r="N16" s="388">
        <v>1683345</v>
      </c>
      <c r="O16" s="389">
        <v>0</v>
      </c>
      <c r="P16" s="388">
        <v>3588584</v>
      </c>
      <c r="Q16" s="388">
        <v>307523</v>
      </c>
      <c r="R16" s="388">
        <v>0</v>
      </c>
      <c r="S16" s="388">
        <v>0</v>
      </c>
      <c r="T16" s="367">
        <f t="shared" si="17"/>
        <v>5579452</v>
      </c>
      <c r="U16" s="384">
        <f t="shared" si="3"/>
        <v>0.77917314603148036</v>
      </c>
      <c r="V16" s="381">
        <f t="shared" si="4"/>
        <v>0</v>
      </c>
      <c r="W16" s="381">
        <f t="shared" si="5"/>
        <v>0</v>
      </c>
      <c r="X16" s="381">
        <f t="shared" si="6"/>
        <v>0</v>
      </c>
      <c r="Y16" s="381">
        <f t="shared" si="7"/>
        <v>0</v>
      </c>
      <c r="Z16" s="381">
        <f t="shared" si="8"/>
        <v>0</v>
      </c>
      <c r="AA16" s="381">
        <f t="shared" si="9"/>
        <v>0</v>
      </c>
    </row>
    <row r="17" spans="1:27" ht="18" customHeight="1">
      <c r="A17" s="385" t="s">
        <v>20</v>
      </c>
      <c r="B17" s="390" t="s">
        <v>259</v>
      </c>
      <c r="C17" s="246">
        <f t="shared" si="13"/>
        <v>38930332</v>
      </c>
      <c r="D17" s="387">
        <v>18988480</v>
      </c>
      <c r="E17" s="388">
        <v>19941852</v>
      </c>
      <c r="F17" s="388">
        <v>310431</v>
      </c>
      <c r="G17" s="388">
        <v>0</v>
      </c>
      <c r="H17" s="246">
        <f t="shared" si="14"/>
        <v>38619901</v>
      </c>
      <c r="I17" s="246">
        <f t="shared" si="15"/>
        <v>26253465</v>
      </c>
      <c r="J17" s="246">
        <f t="shared" si="16"/>
        <v>14384871</v>
      </c>
      <c r="K17" s="388">
        <v>14352278</v>
      </c>
      <c r="L17" s="388">
        <v>32593</v>
      </c>
      <c r="M17" s="388">
        <v>0</v>
      </c>
      <c r="N17" s="388">
        <v>11868594</v>
      </c>
      <c r="O17" s="389">
        <v>0</v>
      </c>
      <c r="P17" s="388">
        <v>11864509</v>
      </c>
      <c r="Q17" s="388">
        <v>501927</v>
      </c>
      <c r="R17" s="388">
        <v>0</v>
      </c>
      <c r="S17" s="388">
        <v>0</v>
      </c>
      <c r="T17" s="367">
        <f t="shared" si="17"/>
        <v>24235030</v>
      </c>
      <c r="U17" s="384">
        <f t="shared" si="3"/>
        <v>0.54792275990997763</v>
      </c>
      <c r="V17" s="381">
        <f t="shared" si="4"/>
        <v>0</v>
      </c>
      <c r="W17" s="381">
        <f t="shared" si="5"/>
        <v>0</v>
      </c>
      <c r="X17" s="381">
        <f t="shared" si="6"/>
        <v>0</v>
      </c>
      <c r="Y17" s="381">
        <f t="shared" si="7"/>
        <v>0</v>
      </c>
      <c r="Z17" s="381">
        <f t="shared" si="8"/>
        <v>0</v>
      </c>
      <c r="AA17" s="381">
        <f t="shared" si="9"/>
        <v>0</v>
      </c>
    </row>
    <row r="18" spans="1:27" ht="19.5" customHeight="1">
      <c r="A18" s="382" t="s">
        <v>1</v>
      </c>
      <c r="B18" s="383" t="s">
        <v>62</v>
      </c>
      <c r="C18" s="246">
        <f t="shared" si="13"/>
        <v>839155683</v>
      </c>
      <c r="D18" s="379">
        <v>571171695</v>
      </c>
      <c r="E18" s="379">
        <v>267983988</v>
      </c>
      <c r="F18" s="379">
        <v>1151700</v>
      </c>
      <c r="G18" s="379">
        <v>0</v>
      </c>
      <c r="H18" s="246">
        <f t="shared" si="14"/>
        <v>838003983</v>
      </c>
      <c r="I18" s="246">
        <f t="shared" si="15"/>
        <v>569344546</v>
      </c>
      <c r="J18" s="246">
        <f t="shared" si="16"/>
        <v>34432979</v>
      </c>
      <c r="K18" s="379">
        <v>32204019</v>
      </c>
      <c r="L18" s="379">
        <v>2228960</v>
      </c>
      <c r="M18" s="379">
        <v>0</v>
      </c>
      <c r="N18" s="379">
        <v>534464348</v>
      </c>
      <c r="O18" s="379">
        <v>447219</v>
      </c>
      <c r="P18" s="379">
        <v>268211282</v>
      </c>
      <c r="Q18" s="379">
        <v>448155</v>
      </c>
      <c r="R18" s="379">
        <v>0</v>
      </c>
      <c r="S18" s="379">
        <v>0</v>
      </c>
      <c r="T18" s="367">
        <f t="shared" si="17"/>
        <v>803571004</v>
      </c>
      <c r="U18" s="384">
        <f t="shared" si="3"/>
        <v>6.0478280229279653E-2</v>
      </c>
      <c r="V18" s="381">
        <f t="shared" si="4"/>
        <v>0</v>
      </c>
      <c r="W18" s="381">
        <f t="shared" si="5"/>
        <v>0</v>
      </c>
      <c r="X18" s="381">
        <f t="shared" si="6"/>
        <v>0</v>
      </c>
      <c r="Y18" s="381">
        <f t="shared" si="7"/>
        <v>0</v>
      </c>
      <c r="Z18" s="381">
        <f t="shared" si="8"/>
        <v>0</v>
      </c>
      <c r="AA18" s="381">
        <f t="shared" si="9"/>
        <v>0</v>
      </c>
    </row>
    <row r="19" spans="1:27" ht="18" customHeight="1">
      <c r="A19" s="385" t="s">
        <v>8</v>
      </c>
      <c r="B19" s="386" t="s">
        <v>27</v>
      </c>
      <c r="C19" s="246">
        <f t="shared" si="13"/>
        <v>425038195</v>
      </c>
      <c r="D19" s="387">
        <v>242741424</v>
      </c>
      <c r="E19" s="388">
        <v>182296771</v>
      </c>
      <c r="F19" s="388">
        <v>400000</v>
      </c>
      <c r="G19" s="388">
        <v>0</v>
      </c>
      <c r="H19" s="246">
        <f t="shared" si="14"/>
        <v>424638195</v>
      </c>
      <c r="I19" s="246">
        <f t="shared" si="15"/>
        <v>419690340</v>
      </c>
      <c r="J19" s="246">
        <f t="shared" si="16"/>
        <v>4478769</v>
      </c>
      <c r="K19" s="388">
        <v>4466313</v>
      </c>
      <c r="L19" s="388">
        <v>12456</v>
      </c>
      <c r="M19" s="388">
        <v>0</v>
      </c>
      <c r="N19" s="388">
        <v>415211571</v>
      </c>
      <c r="O19" s="388">
        <v>0</v>
      </c>
      <c r="P19" s="388">
        <v>4947855</v>
      </c>
      <c r="Q19" s="388">
        <v>0</v>
      </c>
      <c r="R19" s="388">
        <v>0</v>
      </c>
      <c r="S19" s="388">
        <v>0</v>
      </c>
      <c r="T19" s="367">
        <f t="shared" si="17"/>
        <v>420159426</v>
      </c>
      <c r="U19" s="384">
        <f t="shared" si="3"/>
        <v>1.0671603735268246E-2</v>
      </c>
      <c r="V19" s="381">
        <f t="shared" si="4"/>
        <v>0</v>
      </c>
      <c r="W19" s="381">
        <f t="shared" si="5"/>
        <v>0</v>
      </c>
      <c r="X19" s="381">
        <f t="shared" si="6"/>
        <v>0</v>
      </c>
      <c r="Y19" s="381">
        <f t="shared" si="7"/>
        <v>0</v>
      </c>
      <c r="Z19" s="381">
        <f t="shared" si="8"/>
        <v>0</v>
      </c>
      <c r="AA19" s="381">
        <f t="shared" si="9"/>
        <v>0</v>
      </c>
    </row>
    <row r="20" spans="1:27" ht="18" customHeight="1">
      <c r="A20" s="385" t="s">
        <v>9</v>
      </c>
      <c r="B20" s="390" t="s">
        <v>29</v>
      </c>
      <c r="C20" s="246">
        <f t="shared" si="13"/>
        <v>0</v>
      </c>
      <c r="D20" s="387">
        <v>0</v>
      </c>
      <c r="E20" s="388">
        <v>0</v>
      </c>
      <c r="F20" s="388">
        <v>0</v>
      </c>
      <c r="G20" s="388">
        <v>0</v>
      </c>
      <c r="H20" s="246">
        <f t="shared" si="14"/>
        <v>0</v>
      </c>
      <c r="I20" s="246">
        <f t="shared" si="15"/>
        <v>0</v>
      </c>
      <c r="J20" s="246">
        <f t="shared" si="16"/>
        <v>0</v>
      </c>
      <c r="K20" s="388">
        <v>0</v>
      </c>
      <c r="L20" s="388">
        <v>0</v>
      </c>
      <c r="M20" s="388">
        <v>0</v>
      </c>
      <c r="N20" s="388">
        <v>0</v>
      </c>
      <c r="O20" s="388">
        <v>0</v>
      </c>
      <c r="P20" s="388">
        <v>0</v>
      </c>
      <c r="Q20" s="388">
        <v>0</v>
      </c>
      <c r="R20" s="388">
        <v>0</v>
      </c>
      <c r="S20" s="388">
        <v>0</v>
      </c>
      <c r="T20" s="367">
        <f t="shared" si="17"/>
        <v>0</v>
      </c>
      <c r="U20" s="384" t="e">
        <f t="shared" si="3"/>
        <v>#DIV/0!</v>
      </c>
      <c r="V20" s="381">
        <f t="shared" si="4"/>
        <v>0</v>
      </c>
      <c r="W20" s="381">
        <f t="shared" si="5"/>
        <v>0</v>
      </c>
      <c r="X20" s="381">
        <f t="shared" si="6"/>
        <v>0</v>
      </c>
      <c r="Y20" s="381">
        <f t="shared" si="7"/>
        <v>0</v>
      </c>
      <c r="Z20" s="381">
        <f t="shared" si="8"/>
        <v>0</v>
      </c>
      <c r="AA20" s="381">
        <f t="shared" si="9"/>
        <v>0</v>
      </c>
    </row>
    <row r="21" spans="1:27" ht="18" customHeight="1">
      <c r="A21" s="385" t="s">
        <v>14</v>
      </c>
      <c r="B21" s="390" t="s">
        <v>26</v>
      </c>
      <c r="C21" s="246">
        <f t="shared" si="13"/>
        <v>8573336</v>
      </c>
      <c r="D21" s="387">
        <v>1756746</v>
      </c>
      <c r="E21" s="388">
        <v>6816590</v>
      </c>
      <c r="F21" s="388">
        <v>54900</v>
      </c>
      <c r="G21" s="388">
        <v>0</v>
      </c>
      <c r="H21" s="246">
        <f t="shared" si="14"/>
        <v>8518436</v>
      </c>
      <c r="I21" s="246">
        <f t="shared" si="15"/>
        <v>6771133</v>
      </c>
      <c r="J21" s="246">
        <f t="shared" si="16"/>
        <v>2911344</v>
      </c>
      <c r="K21" s="388">
        <v>2831344</v>
      </c>
      <c r="L21" s="388">
        <v>80000</v>
      </c>
      <c r="M21" s="388">
        <v>0</v>
      </c>
      <c r="N21" s="388">
        <v>3859789</v>
      </c>
      <c r="O21" s="388">
        <v>0</v>
      </c>
      <c r="P21" s="388">
        <v>1747303</v>
      </c>
      <c r="Q21" s="388">
        <v>0</v>
      </c>
      <c r="R21" s="388">
        <v>0</v>
      </c>
      <c r="S21" s="388">
        <v>0</v>
      </c>
      <c r="T21" s="367">
        <f t="shared" si="17"/>
        <v>5607092</v>
      </c>
      <c r="U21" s="384">
        <f t="shared" si="3"/>
        <v>0.42996408429726607</v>
      </c>
      <c r="V21" s="381">
        <f t="shared" si="4"/>
        <v>0</v>
      </c>
      <c r="W21" s="381">
        <f t="shared" si="5"/>
        <v>0</v>
      </c>
      <c r="X21" s="381">
        <f t="shared" si="6"/>
        <v>0</v>
      </c>
      <c r="Y21" s="381">
        <f t="shared" si="7"/>
        <v>0</v>
      </c>
      <c r="Z21" s="381">
        <f t="shared" si="8"/>
        <v>0</v>
      </c>
      <c r="AA21" s="381">
        <f t="shared" si="9"/>
        <v>0</v>
      </c>
    </row>
    <row r="22" spans="1:27" ht="18" customHeight="1">
      <c r="A22" s="385" t="s">
        <v>17</v>
      </c>
      <c r="B22" s="390" t="s">
        <v>28</v>
      </c>
      <c r="C22" s="246">
        <f t="shared" si="13"/>
        <v>90254</v>
      </c>
      <c r="D22" s="387">
        <v>90254</v>
      </c>
      <c r="E22" s="388">
        <v>0</v>
      </c>
      <c r="F22" s="388">
        <v>0</v>
      </c>
      <c r="G22" s="388">
        <v>0</v>
      </c>
      <c r="H22" s="246">
        <f t="shared" si="14"/>
        <v>90254</v>
      </c>
      <c r="I22" s="246">
        <f t="shared" si="15"/>
        <v>90254</v>
      </c>
      <c r="J22" s="246">
        <f t="shared" si="16"/>
        <v>90254</v>
      </c>
      <c r="K22" s="388">
        <v>90254</v>
      </c>
      <c r="L22" s="388">
        <v>0</v>
      </c>
      <c r="M22" s="388">
        <v>0</v>
      </c>
      <c r="N22" s="388">
        <v>0</v>
      </c>
      <c r="O22" s="388">
        <v>0</v>
      </c>
      <c r="P22" s="388">
        <v>0</v>
      </c>
      <c r="Q22" s="388">
        <v>0</v>
      </c>
      <c r="R22" s="388">
        <v>0</v>
      </c>
      <c r="S22" s="388">
        <v>0</v>
      </c>
      <c r="T22" s="367">
        <f t="shared" si="17"/>
        <v>0</v>
      </c>
      <c r="U22" s="384">
        <f t="shared" si="3"/>
        <v>1</v>
      </c>
      <c r="V22" s="381">
        <f t="shared" si="4"/>
        <v>0</v>
      </c>
      <c r="W22" s="381">
        <f t="shared" si="5"/>
        <v>0</v>
      </c>
      <c r="X22" s="381">
        <f t="shared" si="6"/>
        <v>0</v>
      </c>
      <c r="Y22" s="381">
        <f t="shared" si="7"/>
        <v>0</v>
      </c>
      <c r="Z22" s="381">
        <f t="shared" si="8"/>
        <v>0</v>
      </c>
      <c r="AA22" s="381">
        <f t="shared" si="9"/>
        <v>0</v>
      </c>
    </row>
    <row r="23" spans="1:27" ht="18" customHeight="1">
      <c r="A23" s="385" t="s">
        <v>18</v>
      </c>
      <c r="B23" s="390" t="s">
        <v>25</v>
      </c>
      <c r="C23" s="246">
        <f t="shared" si="13"/>
        <v>355117561</v>
      </c>
      <c r="D23" s="387">
        <v>282842840</v>
      </c>
      <c r="E23" s="388">
        <v>72274721</v>
      </c>
      <c r="F23" s="388">
        <v>396800</v>
      </c>
      <c r="G23" s="388">
        <v>0</v>
      </c>
      <c r="H23" s="246">
        <f t="shared" si="14"/>
        <v>354720761</v>
      </c>
      <c r="I23" s="246">
        <f t="shared" si="15"/>
        <v>129061060</v>
      </c>
      <c r="J23" s="246">
        <f t="shared" si="16"/>
        <v>21914956</v>
      </c>
      <c r="K23" s="388">
        <v>19913084</v>
      </c>
      <c r="L23" s="388">
        <v>2001872</v>
      </c>
      <c r="M23" s="388">
        <v>0</v>
      </c>
      <c r="N23" s="388">
        <v>106698885</v>
      </c>
      <c r="O23" s="388">
        <v>447219</v>
      </c>
      <c r="P23" s="388">
        <v>225629697</v>
      </c>
      <c r="Q23" s="388">
        <v>30004</v>
      </c>
      <c r="R23" s="388">
        <v>0</v>
      </c>
      <c r="S23" s="388">
        <v>0</v>
      </c>
      <c r="T23" s="367">
        <f t="shared" si="17"/>
        <v>332805805</v>
      </c>
      <c r="U23" s="384">
        <f t="shared" si="3"/>
        <v>0.16980300642192153</v>
      </c>
      <c r="V23" s="381">
        <f t="shared" si="4"/>
        <v>0</v>
      </c>
      <c r="W23" s="381">
        <f t="shared" si="5"/>
        <v>0</v>
      </c>
      <c r="X23" s="381">
        <f t="shared" si="6"/>
        <v>0</v>
      </c>
      <c r="Y23" s="381">
        <f t="shared" si="7"/>
        <v>0</v>
      </c>
      <c r="Z23" s="381">
        <f t="shared" si="8"/>
        <v>0</v>
      </c>
      <c r="AA23" s="381">
        <f t="shared" si="9"/>
        <v>0</v>
      </c>
    </row>
    <row r="24" spans="1:27" ht="24.75">
      <c r="A24" s="385" t="s">
        <v>19</v>
      </c>
      <c r="B24" s="391" t="s">
        <v>268</v>
      </c>
      <c r="C24" s="246">
        <f t="shared" si="13"/>
        <v>1344472</v>
      </c>
      <c r="D24" s="387">
        <v>0</v>
      </c>
      <c r="E24" s="388">
        <v>1344472</v>
      </c>
      <c r="F24" s="388">
        <v>0</v>
      </c>
      <c r="G24" s="388">
        <v>0</v>
      </c>
      <c r="H24" s="246">
        <f t="shared" si="14"/>
        <v>1344472</v>
      </c>
      <c r="I24" s="246">
        <f t="shared" si="15"/>
        <v>1344472</v>
      </c>
      <c r="J24" s="246">
        <f t="shared" si="16"/>
        <v>1344472</v>
      </c>
      <c r="K24" s="388">
        <v>1344472</v>
      </c>
      <c r="L24" s="388">
        <v>0</v>
      </c>
      <c r="M24" s="388">
        <v>0</v>
      </c>
      <c r="N24" s="388">
        <v>0</v>
      </c>
      <c r="O24" s="388">
        <v>0</v>
      </c>
      <c r="P24" s="388">
        <v>0</v>
      </c>
      <c r="Q24" s="388">
        <v>0</v>
      </c>
      <c r="R24" s="388">
        <v>0</v>
      </c>
      <c r="S24" s="388">
        <v>0</v>
      </c>
      <c r="T24" s="367">
        <f t="shared" si="17"/>
        <v>0</v>
      </c>
      <c r="U24" s="384">
        <f t="shared" si="3"/>
        <v>1</v>
      </c>
      <c r="V24" s="381">
        <f t="shared" si="4"/>
        <v>0</v>
      </c>
      <c r="W24" s="381">
        <f t="shared" si="5"/>
        <v>0</v>
      </c>
      <c r="X24" s="381">
        <f t="shared" si="6"/>
        <v>0</v>
      </c>
      <c r="Y24" s="381">
        <f t="shared" si="7"/>
        <v>0</v>
      </c>
      <c r="Z24" s="381">
        <f t="shared" si="8"/>
        <v>0</v>
      </c>
      <c r="AA24" s="381">
        <f t="shared" si="9"/>
        <v>0</v>
      </c>
    </row>
    <row r="25" spans="1:27" ht="18" customHeight="1">
      <c r="A25" s="385" t="s">
        <v>20</v>
      </c>
      <c r="B25" s="390" t="s">
        <v>259</v>
      </c>
      <c r="C25" s="246">
        <f t="shared" si="13"/>
        <v>48991865</v>
      </c>
      <c r="D25" s="387">
        <v>43740431</v>
      </c>
      <c r="E25" s="388">
        <v>5251434</v>
      </c>
      <c r="F25" s="388">
        <v>300000</v>
      </c>
      <c r="G25" s="388">
        <v>0</v>
      </c>
      <c r="H25" s="246">
        <f t="shared" si="14"/>
        <v>48691865</v>
      </c>
      <c r="I25" s="246">
        <f t="shared" si="15"/>
        <v>12387287</v>
      </c>
      <c r="J25" s="246">
        <f t="shared" si="16"/>
        <v>3693184</v>
      </c>
      <c r="K25" s="388">
        <v>3558552</v>
      </c>
      <c r="L25" s="388">
        <v>134632</v>
      </c>
      <c r="M25" s="388">
        <v>0</v>
      </c>
      <c r="N25" s="388">
        <v>8694103</v>
      </c>
      <c r="O25" s="388">
        <v>0</v>
      </c>
      <c r="P25" s="388">
        <v>35886427</v>
      </c>
      <c r="Q25" s="388">
        <v>418151</v>
      </c>
      <c r="R25" s="388">
        <v>0</v>
      </c>
      <c r="S25" s="388">
        <v>0</v>
      </c>
      <c r="T25" s="367">
        <f t="shared" si="17"/>
        <v>44998681</v>
      </c>
      <c r="U25" s="384">
        <f t="shared" si="3"/>
        <v>0.29814308815158636</v>
      </c>
      <c r="V25" s="381">
        <f t="shared" si="4"/>
        <v>0</v>
      </c>
      <c r="W25" s="381">
        <f t="shared" si="5"/>
        <v>0</v>
      </c>
      <c r="X25" s="381">
        <f t="shared" si="6"/>
        <v>0</v>
      </c>
      <c r="Y25" s="381">
        <f t="shared" si="7"/>
        <v>0</v>
      </c>
      <c r="Z25" s="381">
        <f t="shared" si="8"/>
        <v>0</v>
      </c>
      <c r="AA25" s="381">
        <f t="shared" si="9"/>
        <v>0</v>
      </c>
    </row>
    <row r="26" spans="1:27" ht="18" customHeight="1">
      <c r="A26" s="392" t="s">
        <v>193</v>
      </c>
      <c r="B26" s="393" t="s">
        <v>189</v>
      </c>
      <c r="C26" s="394"/>
      <c r="D26" s="395"/>
      <c r="E26" s="396"/>
      <c r="F26" s="396"/>
      <c r="G26" s="396"/>
      <c r="H26" s="394"/>
      <c r="I26" s="394"/>
      <c r="J26" s="394"/>
      <c r="K26" s="396"/>
      <c r="L26" s="396"/>
      <c r="M26" s="396"/>
      <c r="N26" s="396"/>
      <c r="O26" s="396"/>
      <c r="P26" s="396"/>
      <c r="Q26" s="396"/>
      <c r="R26" s="396"/>
      <c r="S26" s="396"/>
      <c r="T26" s="394"/>
      <c r="U26" s="396"/>
    </row>
    <row r="27" spans="1:27" ht="18" customHeight="1">
      <c r="A27" s="397" t="s">
        <v>8</v>
      </c>
      <c r="B27" s="386" t="s">
        <v>213</v>
      </c>
      <c r="C27" s="394"/>
      <c r="D27" s="395"/>
      <c r="E27" s="396"/>
      <c r="F27" s="388">
        <v>0</v>
      </c>
      <c r="G27" s="396"/>
      <c r="H27" s="394"/>
      <c r="I27" s="394"/>
      <c r="J27" s="394"/>
      <c r="K27" s="388">
        <v>0</v>
      </c>
      <c r="L27" s="396"/>
      <c r="M27" s="396"/>
      <c r="N27" s="396"/>
      <c r="O27" s="396"/>
      <c r="P27" s="396"/>
      <c r="Q27" s="396"/>
      <c r="R27" s="396"/>
      <c r="S27" s="396"/>
      <c r="T27" s="394"/>
      <c r="U27" s="396"/>
    </row>
    <row r="28" spans="1:27" ht="18" customHeight="1">
      <c r="A28" s="397" t="s">
        <v>9</v>
      </c>
      <c r="B28" s="386" t="s">
        <v>214</v>
      </c>
      <c r="C28" s="394"/>
      <c r="D28" s="395"/>
      <c r="E28" s="388">
        <v>0</v>
      </c>
      <c r="F28" s="396"/>
      <c r="G28" s="396"/>
      <c r="H28" s="394"/>
      <c r="I28" s="394"/>
      <c r="J28" s="394"/>
      <c r="K28" s="388">
        <v>0</v>
      </c>
      <c r="L28" s="396"/>
      <c r="M28" s="396"/>
      <c r="N28" s="396"/>
      <c r="O28" s="396"/>
      <c r="P28" s="396"/>
      <c r="Q28" s="396"/>
      <c r="R28" s="396"/>
      <c r="S28" s="396"/>
      <c r="T28" s="394"/>
      <c r="U28" s="396"/>
    </row>
    <row r="29" spans="1:27" s="399" customFormat="1" ht="24.75" customHeight="1">
      <c r="A29" s="490" t="str">
        <f>TT!C7</f>
        <v>Cao Bằng, ngày 01 tháng 6 năm 2026</v>
      </c>
      <c r="B29" s="491"/>
      <c r="C29" s="491"/>
      <c r="D29" s="491"/>
      <c r="E29" s="491"/>
      <c r="F29" s="398"/>
      <c r="G29" s="398"/>
      <c r="H29" s="398"/>
      <c r="N29" s="492" t="str">
        <f>TT!C4</f>
        <v>Cao Bằng, ngày 01 tháng 6 năm 2026</v>
      </c>
      <c r="O29" s="492"/>
      <c r="P29" s="493"/>
      <c r="Q29" s="493"/>
      <c r="R29" s="493"/>
      <c r="S29" s="493"/>
      <c r="T29" s="493"/>
      <c r="U29" s="493"/>
    </row>
    <row r="30" spans="1:27" ht="15.75" customHeight="1">
      <c r="A30" s="494" t="s">
        <v>137</v>
      </c>
      <c r="B30" s="495"/>
      <c r="C30" s="495"/>
      <c r="D30" s="495"/>
      <c r="E30" s="495"/>
      <c r="F30" s="400"/>
      <c r="G30" s="400"/>
      <c r="H30" s="400"/>
      <c r="I30" s="372"/>
      <c r="J30" s="372"/>
      <c r="K30" s="372"/>
      <c r="L30" s="372"/>
      <c r="N30" s="496" t="str">
        <f>TT!C5</f>
        <v>TRƯỞNG THI HÀNH ÁN DÂN SỰ</v>
      </c>
      <c r="O30" s="496"/>
      <c r="P30" s="496"/>
      <c r="Q30" s="496"/>
      <c r="R30" s="496"/>
      <c r="S30" s="496"/>
      <c r="T30" s="496"/>
      <c r="U30" s="496"/>
    </row>
    <row r="31" spans="1:27" ht="128.25" customHeight="1">
      <c r="A31" s="401"/>
      <c r="B31" s="401"/>
      <c r="C31" s="401"/>
      <c r="D31" s="401"/>
      <c r="E31" s="401"/>
      <c r="I31" s="372"/>
      <c r="J31" s="372"/>
      <c r="K31" s="372"/>
      <c r="L31" s="372"/>
      <c r="P31" s="402"/>
      <c r="Q31" s="402"/>
      <c r="T31" s="368"/>
      <c r="U31" s="368"/>
    </row>
    <row r="32" spans="1:27" s="404" customFormat="1" ht="32.25" customHeight="1">
      <c r="A32" s="488" t="str">
        <f>TT!C6</f>
        <v>Đinh Ba Duy</v>
      </c>
      <c r="B32" s="488"/>
      <c r="C32" s="488"/>
      <c r="D32" s="488"/>
      <c r="E32" s="488"/>
      <c r="F32" s="403" t="s">
        <v>2</v>
      </c>
      <c r="G32" s="403"/>
      <c r="H32" s="403"/>
      <c r="I32" s="403"/>
      <c r="J32" s="403"/>
      <c r="K32" s="403"/>
      <c r="L32" s="403"/>
      <c r="M32" s="403"/>
      <c r="N32" s="489" t="str">
        <f>TT!C3</f>
        <v>Đoàn Thị Hạ</v>
      </c>
      <c r="O32" s="489"/>
      <c r="P32" s="489"/>
      <c r="Q32" s="489"/>
      <c r="R32" s="489"/>
      <c r="S32" s="489"/>
      <c r="T32" s="489"/>
      <c r="U32" s="489"/>
    </row>
    <row r="33" spans="1:21">
      <c r="A33" s="405"/>
      <c r="B33" s="405"/>
      <c r="C33" s="405"/>
      <c r="D33" s="405"/>
      <c r="E33" s="405"/>
      <c r="F33" s="405"/>
      <c r="G33" s="405"/>
      <c r="H33" s="405"/>
      <c r="I33" s="405"/>
      <c r="J33" s="405"/>
      <c r="K33" s="405"/>
      <c r="L33" s="405"/>
      <c r="M33" s="406"/>
      <c r="N33" s="406"/>
      <c r="O33" s="406"/>
      <c r="P33" s="406"/>
      <c r="Q33" s="406"/>
      <c r="R33" s="406"/>
      <c r="S33" s="406"/>
      <c r="T33" s="406"/>
      <c r="U33" s="406"/>
    </row>
    <row r="34" spans="1:21" ht="16.5">
      <c r="A34" s="265"/>
      <c r="B34" s="266" t="s">
        <v>405</v>
      </c>
      <c r="C34" s="265"/>
      <c r="D34" s="265"/>
      <c r="E34" s="265"/>
      <c r="F34" s="407"/>
      <c r="G34" s="407"/>
      <c r="H34" s="407"/>
      <c r="I34" s="407"/>
      <c r="J34" s="407"/>
      <c r="K34" s="407"/>
      <c r="L34" s="407"/>
      <c r="M34" s="407"/>
      <c r="N34" s="265"/>
      <c r="O34" s="265"/>
      <c r="P34" s="265"/>
      <c r="Q34" s="265"/>
      <c r="R34" s="265"/>
      <c r="S34" s="265"/>
      <c r="T34" s="265"/>
      <c r="U34" s="265"/>
    </row>
    <row r="35" spans="1:21" ht="16.5">
      <c r="A35" s="260"/>
      <c r="B35" s="263" t="s">
        <v>7</v>
      </c>
      <c r="C35" s="260">
        <f>C9-C10-C18</f>
        <v>0</v>
      </c>
      <c r="D35" s="260">
        <f t="shared" ref="D35:T35" si="18">D9-D10-D18</f>
        <v>0</v>
      </c>
      <c r="E35" s="260">
        <f t="shared" si="18"/>
        <v>0</v>
      </c>
      <c r="F35" s="260">
        <f t="shared" si="18"/>
        <v>0</v>
      </c>
      <c r="G35" s="260">
        <f t="shared" si="18"/>
        <v>0</v>
      </c>
      <c r="H35" s="260">
        <f t="shared" si="18"/>
        <v>0</v>
      </c>
      <c r="I35" s="260">
        <f t="shared" si="18"/>
        <v>0</v>
      </c>
      <c r="J35" s="260">
        <f t="shared" si="18"/>
        <v>0</v>
      </c>
      <c r="K35" s="260">
        <f t="shared" si="18"/>
        <v>0</v>
      </c>
      <c r="L35" s="260">
        <f t="shared" si="18"/>
        <v>0</v>
      </c>
      <c r="M35" s="260">
        <f t="shared" si="18"/>
        <v>0</v>
      </c>
      <c r="N35" s="260">
        <f t="shared" si="18"/>
        <v>0</v>
      </c>
      <c r="O35" s="260">
        <f t="shared" si="18"/>
        <v>0</v>
      </c>
      <c r="P35" s="260">
        <f t="shared" si="18"/>
        <v>0</v>
      </c>
      <c r="Q35" s="260">
        <f t="shared" si="18"/>
        <v>0</v>
      </c>
      <c r="R35" s="260">
        <f t="shared" si="18"/>
        <v>0</v>
      </c>
      <c r="S35" s="260">
        <f t="shared" si="18"/>
        <v>0</v>
      </c>
      <c r="T35" s="260">
        <f t="shared" si="18"/>
        <v>0</v>
      </c>
      <c r="U35" s="260"/>
    </row>
    <row r="36" spans="1:21" ht="16.5">
      <c r="A36" s="260"/>
      <c r="B36" s="408" t="s">
        <v>61</v>
      </c>
      <c r="C36" s="260">
        <f>C10-SUM(C11:C17)</f>
        <v>0</v>
      </c>
      <c r="D36" s="260">
        <f t="shared" ref="D36:T36" si="19">D10-SUM(D11:D17)</f>
        <v>0</v>
      </c>
      <c r="E36" s="260">
        <f t="shared" si="19"/>
        <v>0</v>
      </c>
      <c r="F36" s="260">
        <f t="shared" si="19"/>
        <v>0</v>
      </c>
      <c r="G36" s="260">
        <f t="shared" si="19"/>
        <v>0</v>
      </c>
      <c r="H36" s="260">
        <f t="shared" si="19"/>
        <v>0</v>
      </c>
      <c r="I36" s="260">
        <f t="shared" si="19"/>
        <v>0</v>
      </c>
      <c r="J36" s="260">
        <f t="shared" si="19"/>
        <v>0</v>
      </c>
      <c r="K36" s="260">
        <f t="shared" si="19"/>
        <v>0</v>
      </c>
      <c r="L36" s="260">
        <f t="shared" si="19"/>
        <v>0</v>
      </c>
      <c r="M36" s="260">
        <f t="shared" si="19"/>
        <v>0</v>
      </c>
      <c r="N36" s="260">
        <f t="shared" si="19"/>
        <v>0</v>
      </c>
      <c r="O36" s="260">
        <f t="shared" si="19"/>
        <v>0</v>
      </c>
      <c r="P36" s="260">
        <f t="shared" si="19"/>
        <v>0</v>
      </c>
      <c r="Q36" s="260">
        <f t="shared" si="19"/>
        <v>0</v>
      </c>
      <c r="R36" s="260">
        <f t="shared" si="19"/>
        <v>0</v>
      </c>
      <c r="S36" s="260">
        <f t="shared" si="19"/>
        <v>0</v>
      </c>
      <c r="T36" s="260">
        <f t="shared" si="19"/>
        <v>0</v>
      </c>
      <c r="U36" s="260"/>
    </row>
    <row r="37" spans="1:21">
      <c r="A37" s="409"/>
      <c r="B37" s="410" t="s">
        <v>62</v>
      </c>
      <c r="C37" s="411">
        <f>C18-SUM(C19:C25)</f>
        <v>0</v>
      </c>
      <c r="D37" s="411">
        <f t="shared" ref="D37:T37" si="20">D18-SUM(D19:D25)</f>
        <v>0</v>
      </c>
      <c r="E37" s="411">
        <f t="shared" si="20"/>
        <v>0</v>
      </c>
      <c r="F37" s="411">
        <f t="shared" si="20"/>
        <v>0</v>
      </c>
      <c r="G37" s="411">
        <f t="shared" si="20"/>
        <v>0</v>
      </c>
      <c r="H37" s="411">
        <f t="shared" si="20"/>
        <v>0</v>
      </c>
      <c r="I37" s="411">
        <f t="shared" si="20"/>
        <v>0</v>
      </c>
      <c r="J37" s="411">
        <f t="shared" si="20"/>
        <v>0</v>
      </c>
      <c r="K37" s="411">
        <f t="shared" si="20"/>
        <v>0</v>
      </c>
      <c r="L37" s="411">
        <f t="shared" si="20"/>
        <v>0</v>
      </c>
      <c r="M37" s="411">
        <f t="shared" si="20"/>
        <v>0</v>
      </c>
      <c r="N37" s="411">
        <f t="shared" si="20"/>
        <v>0</v>
      </c>
      <c r="O37" s="411">
        <f t="shared" si="20"/>
        <v>0</v>
      </c>
      <c r="P37" s="411">
        <f t="shared" si="20"/>
        <v>0</v>
      </c>
      <c r="Q37" s="411">
        <f t="shared" si="20"/>
        <v>0</v>
      </c>
      <c r="R37" s="411">
        <f t="shared" si="20"/>
        <v>0</v>
      </c>
      <c r="S37" s="411">
        <f t="shared" si="20"/>
        <v>0</v>
      </c>
      <c r="T37" s="411">
        <f t="shared" si="20"/>
        <v>0</v>
      </c>
      <c r="U37" s="411"/>
    </row>
    <row r="38" spans="1:21">
      <c r="A38" s="412"/>
      <c r="B38" s="413"/>
      <c r="C38" s="414"/>
      <c r="D38" s="414"/>
      <c r="E38" s="414"/>
      <c r="F38" s="414"/>
      <c r="G38" s="414"/>
      <c r="H38" s="414"/>
      <c r="I38" s="414"/>
      <c r="J38" s="414"/>
      <c r="K38" s="414"/>
      <c r="L38" s="414"/>
      <c r="M38" s="414"/>
      <c r="N38" s="414"/>
      <c r="O38" s="414"/>
      <c r="P38" s="414"/>
      <c r="Q38" s="414"/>
      <c r="R38" s="414"/>
      <c r="S38" s="414"/>
      <c r="T38" s="414"/>
      <c r="U38" s="414"/>
    </row>
    <row r="39" spans="1:21" ht="18.75">
      <c r="A39" s="512" t="s">
        <v>333</v>
      </c>
      <c r="B39" s="512"/>
      <c r="C39" s="512"/>
      <c r="D39" s="512"/>
      <c r="E39" s="512"/>
      <c r="F39" s="512"/>
      <c r="G39" s="512"/>
      <c r="H39" s="512"/>
      <c r="I39" s="512"/>
      <c r="J39" s="512"/>
      <c r="K39" s="519" t="s">
        <v>340</v>
      </c>
      <c r="L39" s="520"/>
      <c r="M39" s="520"/>
      <c r="N39" s="520"/>
      <c r="O39" s="520"/>
      <c r="P39" s="520"/>
      <c r="Q39" s="520"/>
      <c r="R39" s="520"/>
      <c r="S39" s="520"/>
      <c r="T39" s="520"/>
      <c r="U39" s="521"/>
    </row>
    <row r="40" spans="1:21" ht="18.75">
      <c r="A40" s="513" t="s">
        <v>359</v>
      </c>
      <c r="B40" s="513"/>
      <c r="C40" s="513"/>
      <c r="D40" s="513"/>
      <c r="E40" s="513"/>
      <c r="F40" s="513"/>
      <c r="G40" s="513"/>
      <c r="H40" s="513"/>
      <c r="I40" s="513"/>
      <c r="J40" s="513"/>
      <c r="K40" s="513" t="s">
        <v>365</v>
      </c>
      <c r="L40" s="513"/>
      <c r="M40" s="513"/>
      <c r="N40" s="513"/>
      <c r="O40" s="513"/>
      <c r="P40" s="513"/>
      <c r="Q40" s="513"/>
      <c r="R40" s="513"/>
      <c r="S40" s="513"/>
      <c r="T40" s="513"/>
      <c r="U40" s="513"/>
    </row>
    <row r="41" spans="1:21" ht="15.75" customHeight="1">
      <c r="A41" s="513" t="s">
        <v>360</v>
      </c>
      <c r="B41" s="513"/>
      <c r="C41" s="513"/>
      <c r="D41" s="513"/>
      <c r="E41" s="513"/>
      <c r="F41" s="513"/>
      <c r="G41" s="513"/>
      <c r="H41" s="513"/>
      <c r="I41" s="513"/>
      <c r="J41" s="513"/>
      <c r="K41" s="513" t="s">
        <v>342</v>
      </c>
      <c r="L41" s="513"/>
      <c r="M41" s="513"/>
      <c r="N41" s="513"/>
      <c r="O41" s="513"/>
      <c r="P41" s="513"/>
      <c r="Q41" s="513"/>
      <c r="R41" s="513"/>
      <c r="S41" s="513"/>
      <c r="T41" s="513"/>
      <c r="U41" s="513"/>
    </row>
    <row r="42" spans="1:21" ht="18.75">
      <c r="A42" s="513" t="s">
        <v>361</v>
      </c>
      <c r="B42" s="513"/>
      <c r="C42" s="513"/>
      <c r="D42" s="513"/>
      <c r="E42" s="513"/>
      <c r="F42" s="513"/>
      <c r="G42" s="513"/>
      <c r="H42" s="513"/>
      <c r="I42" s="513"/>
      <c r="J42" s="513"/>
      <c r="K42" s="513" t="s">
        <v>343</v>
      </c>
      <c r="L42" s="513"/>
      <c r="M42" s="513"/>
      <c r="N42" s="513"/>
      <c r="O42" s="513"/>
      <c r="P42" s="513"/>
      <c r="Q42" s="513"/>
      <c r="R42" s="513"/>
      <c r="S42" s="513"/>
      <c r="T42" s="513"/>
      <c r="U42" s="513"/>
    </row>
    <row r="43" spans="1:21" ht="45.75" customHeight="1">
      <c r="A43" s="513" t="s">
        <v>362</v>
      </c>
      <c r="B43" s="513"/>
      <c r="C43" s="513"/>
      <c r="D43" s="513"/>
      <c r="E43" s="513"/>
      <c r="F43" s="513"/>
      <c r="G43" s="513"/>
      <c r="H43" s="513"/>
      <c r="I43" s="513"/>
      <c r="J43" s="513"/>
      <c r="K43" s="513" t="s">
        <v>344</v>
      </c>
      <c r="L43" s="513"/>
      <c r="M43" s="513"/>
      <c r="N43" s="513"/>
      <c r="O43" s="513"/>
      <c r="P43" s="513"/>
      <c r="Q43" s="513"/>
      <c r="R43" s="513"/>
      <c r="S43" s="513"/>
      <c r="T43" s="513"/>
      <c r="U43" s="513"/>
    </row>
    <row r="44" spans="1:21" ht="45" customHeight="1">
      <c r="A44" s="513" t="s">
        <v>363</v>
      </c>
      <c r="B44" s="513"/>
      <c r="C44" s="513"/>
      <c r="D44" s="513"/>
      <c r="E44" s="513"/>
      <c r="F44" s="513"/>
      <c r="G44" s="513"/>
      <c r="H44" s="513"/>
      <c r="I44" s="513"/>
      <c r="J44" s="513"/>
      <c r="K44" s="518" t="s">
        <v>366</v>
      </c>
      <c r="L44" s="518"/>
      <c r="M44" s="518"/>
      <c r="N44" s="518"/>
      <c r="O44" s="518"/>
      <c r="P44" s="518"/>
      <c r="Q44" s="518"/>
      <c r="R44" s="518"/>
      <c r="S44" s="518"/>
      <c r="T44" s="518"/>
      <c r="U44" s="518"/>
    </row>
    <row r="45" spans="1:21" ht="18.75">
      <c r="A45" s="513" t="s">
        <v>364</v>
      </c>
      <c r="B45" s="513"/>
      <c r="C45" s="513"/>
      <c r="D45" s="513"/>
      <c r="E45" s="513"/>
      <c r="F45" s="513"/>
      <c r="G45" s="513"/>
      <c r="H45" s="513"/>
      <c r="I45" s="513"/>
      <c r="J45" s="513"/>
      <c r="K45" s="518" t="s">
        <v>367</v>
      </c>
      <c r="L45" s="518"/>
      <c r="M45" s="518"/>
      <c r="N45" s="518"/>
      <c r="O45" s="518"/>
      <c r="P45" s="518"/>
      <c r="Q45" s="518"/>
      <c r="R45" s="518"/>
      <c r="S45" s="518"/>
      <c r="T45" s="518"/>
      <c r="U45" s="518"/>
    </row>
    <row r="46" spans="1:21">
      <c r="M46" s="368"/>
      <c r="N46" s="368"/>
      <c r="O46" s="368"/>
      <c r="P46" s="368"/>
      <c r="Q46" s="368"/>
      <c r="R46" s="368"/>
      <c r="S46" s="368"/>
      <c r="T46" s="368"/>
      <c r="U46" s="368"/>
    </row>
    <row r="47" spans="1:21">
      <c r="M47" s="368"/>
      <c r="N47" s="368"/>
      <c r="O47" s="368"/>
      <c r="P47" s="368"/>
      <c r="Q47" s="368"/>
      <c r="R47" s="368"/>
      <c r="S47" s="368"/>
      <c r="T47" s="368"/>
      <c r="U47" s="368"/>
    </row>
  </sheetData>
  <sheetProtection formatCells="0" formatColumns="0" formatRows="0" insertRows="0"/>
  <mergeCells count="54">
    <mergeCell ref="K39:U39"/>
    <mergeCell ref="V2:AA2"/>
    <mergeCell ref="V3:V7"/>
    <mergeCell ref="W3:W7"/>
    <mergeCell ref="X3:X7"/>
    <mergeCell ref="Y3:Y7"/>
    <mergeCell ref="Z3:Z7"/>
    <mergeCell ref="AA3:AA7"/>
    <mergeCell ref="A43:J43"/>
    <mergeCell ref="A44:J44"/>
    <mergeCell ref="A45:J45"/>
    <mergeCell ref="K40:U40"/>
    <mergeCell ref="K41:U41"/>
    <mergeCell ref="K42:U42"/>
    <mergeCell ref="K43:U43"/>
    <mergeCell ref="K44:U44"/>
    <mergeCell ref="K45:U45"/>
    <mergeCell ref="A39:J39"/>
    <mergeCell ref="A40:J40"/>
    <mergeCell ref="A41:J41"/>
    <mergeCell ref="A42:J42"/>
    <mergeCell ref="P1:U1"/>
    <mergeCell ref="P2:U2"/>
    <mergeCell ref="Q4:Q7"/>
    <mergeCell ref="H3:H7"/>
    <mergeCell ref="I4:I7"/>
    <mergeCell ref="O5:O7"/>
    <mergeCell ref="J5:J7"/>
    <mergeCell ref="K5:M6"/>
    <mergeCell ref="N5:N7"/>
    <mergeCell ref="P4:P7"/>
    <mergeCell ref="R4:R7"/>
    <mergeCell ref="A1:D1"/>
    <mergeCell ref="F3:F7"/>
    <mergeCell ref="G3:G7"/>
    <mergeCell ref="B3:B7"/>
    <mergeCell ref="D4:D7"/>
    <mergeCell ref="E4:E7"/>
    <mergeCell ref="E1:O1"/>
    <mergeCell ref="A32:E32"/>
    <mergeCell ref="N32:U32"/>
    <mergeCell ref="A29:E29"/>
    <mergeCell ref="N29:U29"/>
    <mergeCell ref="A30:E30"/>
    <mergeCell ref="N30:U30"/>
    <mergeCell ref="A8:B8"/>
    <mergeCell ref="C3:C7"/>
    <mergeCell ref="A3:A7"/>
    <mergeCell ref="J4:O4"/>
    <mergeCell ref="T3:T7"/>
    <mergeCell ref="U3:U7"/>
    <mergeCell ref="I3:S3"/>
    <mergeCell ref="S4:S7"/>
    <mergeCell ref="D3:E3"/>
  </mergeCells>
  <pageMargins left="0.2" right="0.17" top="0.39370078740157499" bottom="0.39370078740157499" header="0.31496062992126" footer="0.31496062992126"/>
  <pageSetup paperSize="9" scale="6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F59"/>
  <sheetViews>
    <sheetView view="pageBreakPreview" topLeftCell="A19" zoomScale="115" zoomScaleNormal="90" zoomScaleSheetLayoutView="115" workbookViewId="0">
      <selection activeCell="K8" sqref="K8"/>
    </sheetView>
  </sheetViews>
  <sheetFormatPr defaultColWidth="9" defaultRowHeight="15.75"/>
  <cols>
    <col min="1" max="1" width="7.125" style="1" customWidth="1"/>
    <col min="2" max="2" width="48.375" style="1" customWidth="1"/>
    <col min="3" max="3" width="16.875" style="1" customWidth="1"/>
    <col min="4" max="4" width="16.375" style="1" customWidth="1"/>
    <col min="5" max="16384" width="9" style="1"/>
  </cols>
  <sheetData>
    <row r="1" spans="1:6" s="4" customFormat="1" ht="50.25" customHeight="1">
      <c r="A1" s="477" t="s">
        <v>67</v>
      </c>
      <c r="B1" s="478"/>
      <c r="C1" s="478"/>
      <c r="D1" s="478"/>
    </row>
    <row r="2" spans="1:6" s="5" customFormat="1" ht="18.75" customHeight="1">
      <c r="A2" s="524" t="s">
        <v>15</v>
      </c>
      <c r="B2" s="525"/>
      <c r="C2" s="201" t="s">
        <v>60</v>
      </c>
      <c r="D2" s="201" t="s">
        <v>63</v>
      </c>
      <c r="E2" s="486" t="s">
        <v>60</v>
      </c>
      <c r="F2" s="486" t="s">
        <v>63</v>
      </c>
    </row>
    <row r="3" spans="1:6" s="5" customFormat="1" ht="18.75">
      <c r="A3" s="526"/>
      <c r="B3" s="527"/>
      <c r="C3" s="175" t="s">
        <v>8</v>
      </c>
      <c r="D3" s="175" t="s">
        <v>9</v>
      </c>
      <c r="E3" s="486"/>
      <c r="F3" s="486"/>
    </row>
    <row r="4" spans="1:6">
      <c r="A4" s="184" t="s">
        <v>8</v>
      </c>
      <c r="B4" s="185" t="s">
        <v>309</v>
      </c>
      <c r="C4" s="243">
        <v>12908</v>
      </c>
      <c r="D4" s="244">
        <v>1381158</v>
      </c>
      <c r="E4" s="269">
        <f>C4-C5-C6-C8-C9-C10-C11-C12</f>
        <v>0</v>
      </c>
      <c r="F4" s="269">
        <f>D4-D5-D6-D7-D8-D9-D11-D12</f>
        <v>0</v>
      </c>
    </row>
    <row r="5" spans="1:6" s="2" customFormat="1" ht="15">
      <c r="A5" s="187" t="s">
        <v>10</v>
      </c>
      <c r="B5" s="188" t="s">
        <v>149</v>
      </c>
      <c r="C5" s="114">
        <v>10988</v>
      </c>
      <c r="D5" s="114">
        <v>109550</v>
      </c>
      <c r="E5" s="270"/>
      <c r="F5" s="270"/>
    </row>
    <row r="6" spans="1:6" s="2" customFormat="1" ht="15">
      <c r="A6" s="187" t="s">
        <v>11</v>
      </c>
      <c r="B6" s="188" t="s">
        <v>150</v>
      </c>
      <c r="C6" s="114">
        <v>0</v>
      </c>
      <c r="D6" s="114">
        <v>0</v>
      </c>
      <c r="E6" s="270"/>
      <c r="F6" s="270"/>
    </row>
    <row r="7" spans="1:6" s="2" customFormat="1" ht="15">
      <c r="A7" s="187" t="s">
        <v>32</v>
      </c>
      <c r="B7" s="188" t="s">
        <v>151</v>
      </c>
      <c r="C7" s="242">
        <v>0</v>
      </c>
      <c r="D7" s="114">
        <v>1271608</v>
      </c>
      <c r="E7" s="270"/>
      <c r="F7" s="270"/>
    </row>
    <row r="8" spans="1:6" s="9" customFormat="1" ht="15">
      <c r="A8" s="187" t="s">
        <v>34</v>
      </c>
      <c r="B8" s="188" t="s">
        <v>152</v>
      </c>
      <c r="C8" s="114">
        <v>0</v>
      </c>
      <c r="D8" s="114">
        <v>0</v>
      </c>
      <c r="E8" s="270"/>
      <c r="F8" s="270"/>
    </row>
    <row r="9" spans="1:6" s="2" customFormat="1" ht="15">
      <c r="A9" s="187" t="s">
        <v>35</v>
      </c>
      <c r="B9" s="188" t="s">
        <v>153</v>
      </c>
      <c r="C9" s="114">
        <v>0</v>
      </c>
      <c r="D9" s="114">
        <v>0</v>
      </c>
      <c r="E9" s="270"/>
      <c r="F9" s="270"/>
    </row>
    <row r="10" spans="1:6" s="2" customFormat="1" ht="15">
      <c r="A10" s="187" t="s">
        <v>55</v>
      </c>
      <c r="B10" s="188" t="s">
        <v>154</v>
      </c>
      <c r="C10" s="114">
        <v>1920</v>
      </c>
      <c r="D10" s="242">
        <v>0</v>
      </c>
      <c r="E10" s="270"/>
      <c r="F10" s="270"/>
    </row>
    <row r="11" spans="1:6" s="2" customFormat="1" ht="15">
      <c r="A11" s="187" t="s">
        <v>58</v>
      </c>
      <c r="B11" s="188" t="s">
        <v>155</v>
      </c>
      <c r="C11" s="114">
        <v>0</v>
      </c>
      <c r="D11" s="114">
        <v>0</v>
      </c>
      <c r="E11" s="270"/>
      <c r="F11" s="270"/>
    </row>
    <row r="12" spans="1:6" s="2" customFormat="1" ht="15">
      <c r="A12" s="187" t="s">
        <v>59</v>
      </c>
      <c r="B12" s="188" t="s">
        <v>156</v>
      </c>
      <c r="C12" s="114">
        <v>0</v>
      </c>
      <c r="D12" s="114">
        <v>0</v>
      </c>
      <c r="E12" s="270"/>
      <c r="F12" s="270"/>
    </row>
    <row r="13" spans="1:6" s="6" customFormat="1" ht="15">
      <c r="A13" s="184" t="s">
        <v>9</v>
      </c>
      <c r="B13" s="185" t="s">
        <v>303</v>
      </c>
      <c r="C13" s="244">
        <v>809450</v>
      </c>
      <c r="D13" s="244">
        <v>7996041</v>
      </c>
      <c r="E13" s="269">
        <f>C13-C14-C15-C17-C18-C19-C20-C22</f>
        <v>0</v>
      </c>
      <c r="F13" s="269">
        <f>D13-SUM(D14:D21)</f>
        <v>0</v>
      </c>
    </row>
    <row r="14" spans="1:6" s="7" customFormat="1" ht="15">
      <c r="A14" s="187" t="s">
        <v>12</v>
      </c>
      <c r="B14" s="188" t="s">
        <v>46</v>
      </c>
      <c r="C14" s="186">
        <v>291927</v>
      </c>
      <c r="D14" s="114">
        <v>273701</v>
      </c>
      <c r="E14" s="270"/>
      <c r="F14" s="270"/>
    </row>
    <row r="15" spans="1:6" s="7" customFormat="1" ht="15">
      <c r="A15" s="187" t="s">
        <v>13</v>
      </c>
      <c r="B15" s="188" t="s">
        <v>47</v>
      </c>
      <c r="C15" s="114">
        <v>0</v>
      </c>
      <c r="D15" s="114">
        <v>0</v>
      </c>
      <c r="E15" s="270"/>
      <c r="F15" s="270"/>
    </row>
    <row r="16" spans="1:6" s="7" customFormat="1" ht="15">
      <c r="A16" s="187" t="s">
        <v>164</v>
      </c>
      <c r="B16" s="188" t="s">
        <v>57</v>
      </c>
      <c r="C16" s="242">
        <v>0</v>
      </c>
      <c r="D16" s="114">
        <v>7547890</v>
      </c>
      <c r="E16" s="270"/>
      <c r="F16" s="270"/>
    </row>
    <row r="17" spans="1:6">
      <c r="A17" s="187" t="s">
        <v>197</v>
      </c>
      <c r="B17" s="188" t="s">
        <v>48</v>
      </c>
      <c r="C17" s="114">
        <v>517522</v>
      </c>
      <c r="D17" s="202">
        <v>174450</v>
      </c>
      <c r="E17" s="272"/>
      <c r="F17" s="272"/>
    </row>
    <row r="18" spans="1:6">
      <c r="A18" s="187" t="s">
        <v>198</v>
      </c>
      <c r="B18" s="188" t="s">
        <v>49</v>
      </c>
      <c r="C18" s="114">
        <v>0</v>
      </c>
      <c r="D18" s="114">
        <v>0</v>
      </c>
      <c r="E18" s="270"/>
      <c r="F18" s="270"/>
    </row>
    <row r="19" spans="1:6">
      <c r="A19" s="187" t="s">
        <v>199</v>
      </c>
      <c r="B19" s="188" t="s">
        <v>50</v>
      </c>
      <c r="C19" s="114">
        <v>1</v>
      </c>
      <c r="D19" s="114">
        <v>0</v>
      </c>
      <c r="E19" s="270"/>
      <c r="F19" s="270"/>
    </row>
    <row r="20" spans="1:6" s="2" customFormat="1" ht="15">
      <c r="A20" s="187" t="s">
        <v>200</v>
      </c>
      <c r="B20" s="188" t="s">
        <v>51</v>
      </c>
      <c r="C20" s="114">
        <v>0</v>
      </c>
      <c r="D20" s="114">
        <v>0</v>
      </c>
      <c r="E20" s="270"/>
      <c r="F20" s="270"/>
    </row>
    <row r="21" spans="1:6" s="2" customFormat="1" ht="15">
      <c r="A21" s="187" t="s">
        <v>201</v>
      </c>
      <c r="B21" s="188" t="s">
        <v>56</v>
      </c>
      <c r="C21" s="242">
        <v>0</v>
      </c>
      <c r="D21" s="114">
        <v>0</v>
      </c>
      <c r="E21" s="270"/>
      <c r="F21" s="270"/>
    </row>
    <row r="22" spans="1:6" s="2" customFormat="1" ht="15">
      <c r="A22" s="187" t="s">
        <v>202</v>
      </c>
      <c r="B22" s="188" t="s">
        <v>52</v>
      </c>
      <c r="C22" s="244">
        <v>0</v>
      </c>
      <c r="D22" s="244">
        <v>0</v>
      </c>
      <c r="E22" s="269">
        <f>C22-C23-C24</f>
        <v>0</v>
      </c>
      <c r="F22" s="269">
        <f>D22-D23-D24</f>
        <v>0</v>
      </c>
    </row>
    <row r="23" spans="1:6" s="2" customFormat="1" ht="15">
      <c r="A23" s="187" t="s">
        <v>203</v>
      </c>
      <c r="B23" s="188" t="s">
        <v>172</v>
      </c>
      <c r="C23" s="114">
        <v>0</v>
      </c>
      <c r="D23" s="202">
        <v>0</v>
      </c>
      <c r="E23" s="272"/>
      <c r="F23" s="272"/>
    </row>
    <row r="24" spans="1:6" s="2" customFormat="1" ht="15">
      <c r="A24" s="187" t="s">
        <v>204</v>
      </c>
      <c r="B24" s="188" t="s">
        <v>173</v>
      </c>
      <c r="C24" s="114">
        <v>0</v>
      </c>
      <c r="D24" s="202">
        <v>0</v>
      </c>
      <c r="E24" s="272"/>
      <c r="F24" s="272"/>
    </row>
    <row r="25" spans="1:6" s="2" customFormat="1" ht="15">
      <c r="A25" s="184" t="s">
        <v>14</v>
      </c>
      <c r="B25" s="185" t="s">
        <v>304</v>
      </c>
      <c r="C25" s="243">
        <v>0</v>
      </c>
      <c r="D25" s="243">
        <v>0</v>
      </c>
      <c r="E25" s="269">
        <f>C25-C26-C29</f>
        <v>0</v>
      </c>
      <c r="F25" s="269">
        <f>D25-D26-D29</f>
        <v>0</v>
      </c>
    </row>
    <row r="26" spans="1:6" s="2" customFormat="1" ht="15">
      <c r="A26" s="187" t="s">
        <v>160</v>
      </c>
      <c r="B26" s="188" t="s">
        <v>53</v>
      </c>
      <c r="C26" s="244">
        <v>0</v>
      </c>
      <c r="D26" s="244">
        <v>0</v>
      </c>
      <c r="E26" s="269">
        <f>C26-C27-C28</f>
        <v>0</v>
      </c>
      <c r="F26" s="269">
        <f>D26-D27-D28</f>
        <v>0</v>
      </c>
    </row>
    <row r="27" spans="1:6" s="2" customFormat="1" ht="15">
      <c r="A27" s="187" t="s">
        <v>205</v>
      </c>
      <c r="B27" s="188" t="s">
        <v>187</v>
      </c>
      <c r="C27" s="114">
        <v>0</v>
      </c>
      <c r="D27" s="114">
        <v>0</v>
      </c>
      <c r="E27" s="273"/>
      <c r="F27" s="273"/>
    </row>
    <row r="28" spans="1:6" s="2" customFormat="1" ht="15">
      <c r="A28" s="187" t="s">
        <v>206</v>
      </c>
      <c r="B28" s="188" t="s">
        <v>188</v>
      </c>
      <c r="C28" s="114">
        <v>0</v>
      </c>
      <c r="D28" s="114">
        <v>0</v>
      </c>
      <c r="E28" s="273"/>
      <c r="F28" s="273"/>
    </row>
    <row r="29" spans="1:6" s="2" customFormat="1">
      <c r="A29" s="187" t="s">
        <v>38</v>
      </c>
      <c r="B29" s="188" t="s">
        <v>54</v>
      </c>
      <c r="C29" s="114">
        <v>0</v>
      </c>
      <c r="D29" s="114">
        <v>0</v>
      </c>
      <c r="E29" s="274"/>
      <c r="F29" s="274"/>
    </row>
    <row r="30" spans="1:6" s="2" customFormat="1" ht="15">
      <c r="A30" s="203" t="s">
        <v>17</v>
      </c>
      <c r="B30" s="204" t="s">
        <v>305</v>
      </c>
      <c r="C30" s="244">
        <v>15934546.438999999</v>
      </c>
      <c r="D30" s="244">
        <v>268842941</v>
      </c>
      <c r="E30" s="269">
        <f>C30-C31-C32-C33-C34</f>
        <v>0</v>
      </c>
      <c r="F30" s="269">
        <f>D30-D31-D32-D33-D34</f>
        <v>0</v>
      </c>
    </row>
    <row r="31" spans="1:6" s="2" customFormat="1" ht="15">
      <c r="A31" s="205" t="s">
        <v>37</v>
      </c>
      <c r="B31" s="206" t="s">
        <v>43</v>
      </c>
      <c r="C31" s="114">
        <v>15929429.438999999</v>
      </c>
      <c r="D31" s="114">
        <v>69678918</v>
      </c>
      <c r="E31" s="270"/>
      <c r="F31" s="270"/>
    </row>
    <row r="32" spans="1:6" s="2" customFormat="1" ht="15">
      <c r="A32" s="205" t="s">
        <v>38</v>
      </c>
      <c r="B32" s="206" t="s">
        <v>44</v>
      </c>
      <c r="C32" s="114">
        <v>0</v>
      </c>
      <c r="D32" s="114">
        <v>0</v>
      </c>
      <c r="E32" s="270"/>
      <c r="F32" s="270"/>
    </row>
    <row r="33" spans="1:6" s="2" customFormat="1" ht="15">
      <c r="A33" s="205" t="s">
        <v>207</v>
      </c>
      <c r="B33" s="206" t="s">
        <v>45</v>
      </c>
      <c r="C33" s="114">
        <v>5117</v>
      </c>
      <c r="D33" s="114">
        <v>988885</v>
      </c>
      <c r="E33" s="270"/>
      <c r="F33" s="270"/>
    </row>
    <row r="34" spans="1:6" s="2" customFormat="1" ht="15">
      <c r="A34" s="205" t="s">
        <v>208</v>
      </c>
      <c r="B34" s="206" t="s">
        <v>75</v>
      </c>
      <c r="C34" s="114">
        <v>0</v>
      </c>
      <c r="D34" s="114">
        <v>198175138</v>
      </c>
      <c r="E34" s="270"/>
      <c r="F34" s="270"/>
    </row>
    <row r="35" spans="1:6" s="2" customFormat="1" ht="15">
      <c r="A35" s="184" t="s">
        <v>18</v>
      </c>
      <c r="B35" s="185" t="s">
        <v>267</v>
      </c>
      <c r="C35" s="243">
        <v>10527634</v>
      </c>
      <c r="D35" s="243">
        <v>28842</v>
      </c>
      <c r="E35" s="269">
        <f>C35-C36-C37-C38</f>
        <v>0</v>
      </c>
      <c r="F35" s="269">
        <f>D35-D36-D37-D38</f>
        <v>0</v>
      </c>
    </row>
    <row r="36" spans="1:6" s="2" customFormat="1" ht="30">
      <c r="A36" s="187" t="s">
        <v>256</v>
      </c>
      <c r="B36" s="188" t="s">
        <v>277</v>
      </c>
      <c r="C36" s="186">
        <v>0</v>
      </c>
      <c r="D36" s="186">
        <v>0</v>
      </c>
      <c r="E36" s="270"/>
      <c r="F36" s="270"/>
    </row>
    <row r="37" spans="1:6" s="2" customFormat="1" ht="30">
      <c r="A37" s="187" t="s">
        <v>258</v>
      </c>
      <c r="B37" s="188" t="s">
        <v>273</v>
      </c>
      <c r="C37" s="186">
        <v>0</v>
      </c>
      <c r="D37" s="186">
        <v>0</v>
      </c>
      <c r="E37" s="270"/>
      <c r="F37" s="270"/>
    </row>
    <row r="38" spans="1:6" s="2" customFormat="1" ht="15">
      <c r="A38" s="187" t="s">
        <v>279</v>
      </c>
      <c r="B38" s="188" t="s">
        <v>278</v>
      </c>
      <c r="C38" s="186">
        <v>10527634</v>
      </c>
      <c r="D38" s="186">
        <v>28842</v>
      </c>
      <c r="E38" s="270"/>
      <c r="F38" s="270"/>
    </row>
    <row r="39" spans="1:6" s="2" customFormat="1" ht="15">
      <c r="A39" s="189" t="s">
        <v>19</v>
      </c>
      <c r="B39" s="190" t="s">
        <v>36</v>
      </c>
      <c r="C39" s="243">
        <v>0</v>
      </c>
      <c r="D39" s="243">
        <v>0</v>
      </c>
      <c r="E39" s="269">
        <f>C39-C40-C41-C42</f>
        <v>0</v>
      </c>
      <c r="F39" s="269">
        <f>D39-D40-D41-D42</f>
        <v>0</v>
      </c>
    </row>
    <row r="40" spans="1:6" s="2" customFormat="1" ht="15">
      <c r="A40" s="205" t="s">
        <v>271</v>
      </c>
      <c r="B40" s="194" t="s">
        <v>257</v>
      </c>
      <c r="C40" s="207">
        <v>0</v>
      </c>
      <c r="D40" s="114">
        <v>0</v>
      </c>
    </row>
    <row r="41" spans="1:6" s="2" customFormat="1" ht="15">
      <c r="A41" s="205" t="s">
        <v>270</v>
      </c>
      <c r="B41" s="194" t="s">
        <v>308</v>
      </c>
      <c r="C41" s="207">
        <v>0</v>
      </c>
      <c r="D41" s="202">
        <v>0</v>
      </c>
    </row>
    <row r="42" spans="1:6" s="2" customFormat="1" ht="15">
      <c r="A42" s="205" t="s">
        <v>272</v>
      </c>
      <c r="B42" s="194" t="s">
        <v>255</v>
      </c>
      <c r="C42" s="207">
        <v>0</v>
      </c>
      <c r="D42" s="202">
        <v>0</v>
      </c>
    </row>
    <row r="43" spans="1:6" s="2" customFormat="1" ht="15">
      <c r="A43" s="184" t="s">
        <v>20</v>
      </c>
      <c r="B43" s="185" t="s">
        <v>307</v>
      </c>
      <c r="C43" s="207">
        <v>23360420</v>
      </c>
      <c r="D43" s="202">
        <v>26979953</v>
      </c>
    </row>
    <row r="44" spans="1:6" s="2" customFormat="1" ht="45.75" customHeight="1">
      <c r="A44" s="523" t="s">
        <v>310</v>
      </c>
      <c r="B44" s="523"/>
      <c r="C44" s="523"/>
      <c r="D44" s="523"/>
    </row>
    <row r="45" spans="1:6">
      <c r="A45" s="93"/>
      <c r="B45" s="93"/>
      <c r="C45" s="93"/>
      <c r="D45" s="93"/>
    </row>
    <row r="46" spans="1:6">
      <c r="A46" s="473" t="s">
        <v>373</v>
      </c>
      <c r="B46" s="473"/>
      <c r="C46" s="473"/>
      <c r="D46" s="473"/>
    </row>
    <row r="47" spans="1:6">
      <c r="A47" s="472" t="s">
        <v>346</v>
      </c>
      <c r="B47" s="472"/>
      <c r="C47" s="472"/>
      <c r="D47" s="472"/>
    </row>
    <row r="48" spans="1:6">
      <c r="A48" s="472" t="s">
        <v>347</v>
      </c>
      <c r="B48" s="472"/>
      <c r="C48" s="472"/>
      <c r="D48" s="472"/>
    </row>
    <row r="49" spans="1:4">
      <c r="A49" s="472" t="s">
        <v>348</v>
      </c>
      <c r="B49" s="472"/>
      <c r="C49" s="472"/>
      <c r="D49" s="472"/>
    </row>
    <row r="50" spans="1:4">
      <c r="A50" s="472" t="s">
        <v>349</v>
      </c>
      <c r="B50" s="472"/>
      <c r="C50" s="472"/>
      <c r="D50" s="472"/>
    </row>
    <row r="51" spans="1:4">
      <c r="A51" s="472" t="s">
        <v>350</v>
      </c>
      <c r="B51" s="472"/>
      <c r="C51" s="472"/>
      <c r="D51" s="472"/>
    </row>
    <row r="52" spans="1:4">
      <c r="A52" s="472" t="s">
        <v>370</v>
      </c>
      <c r="B52" s="472"/>
      <c r="C52" s="472"/>
      <c r="D52" s="472"/>
    </row>
    <row r="53" spans="1:4">
      <c r="A53" s="472" t="s">
        <v>371</v>
      </c>
      <c r="B53" s="472"/>
      <c r="C53" s="472"/>
      <c r="D53" s="472"/>
    </row>
    <row r="54" spans="1:4">
      <c r="A54" s="472" t="s">
        <v>353</v>
      </c>
      <c r="B54" s="472"/>
      <c r="C54" s="472"/>
      <c r="D54" s="472"/>
    </row>
    <row r="55" spans="1:4">
      <c r="A55" s="472" t="s">
        <v>372</v>
      </c>
      <c r="B55" s="472"/>
      <c r="C55" s="472"/>
      <c r="D55" s="472"/>
    </row>
    <row r="56" spans="1:4">
      <c r="A56" s="472" t="s">
        <v>355</v>
      </c>
      <c r="B56" s="472"/>
      <c r="C56" s="472"/>
      <c r="D56" s="472"/>
    </row>
    <row r="57" spans="1:4">
      <c r="A57" s="472" t="s">
        <v>356</v>
      </c>
      <c r="B57" s="472"/>
      <c r="C57" s="472"/>
      <c r="D57" s="472"/>
    </row>
    <row r="58" spans="1:4">
      <c r="A58" s="472" t="s">
        <v>357</v>
      </c>
      <c r="B58" s="472"/>
      <c r="C58" s="472"/>
      <c r="D58" s="472"/>
    </row>
    <row r="59" spans="1:4">
      <c r="A59" s="472" t="s">
        <v>358</v>
      </c>
      <c r="B59" s="472"/>
      <c r="C59" s="472"/>
      <c r="D59" s="472"/>
    </row>
  </sheetData>
  <sheetProtection formatCells="0" formatColumns="0" formatRows="0"/>
  <mergeCells count="19">
    <mergeCell ref="A58:D58"/>
    <mergeCell ref="A59:D59"/>
    <mergeCell ref="E2:E3"/>
    <mergeCell ref="F2:F3"/>
    <mergeCell ref="A53:D53"/>
    <mergeCell ref="A54:D54"/>
    <mergeCell ref="A55:D55"/>
    <mergeCell ref="A56:D56"/>
    <mergeCell ref="A57:D57"/>
    <mergeCell ref="A48:D48"/>
    <mergeCell ref="A49:D49"/>
    <mergeCell ref="A50:D50"/>
    <mergeCell ref="A51:D51"/>
    <mergeCell ref="A52:D52"/>
    <mergeCell ref="A1:D1"/>
    <mergeCell ref="A44:D44"/>
    <mergeCell ref="A2:B3"/>
    <mergeCell ref="A46:D46"/>
    <mergeCell ref="A47:D47"/>
  </mergeCells>
  <phoneticPr fontId="10" type="noConversion"/>
  <pageMargins left="0.43307086614173201" right="0.23622047244094499" top="0.59055118110236204" bottom="0.59055118110236204" header="0.511811023622047" footer="0.27559055118110198"/>
  <pageSetup paperSize="9" orientation="portrait" r:id="rId1"/>
  <headerFooter differentFirst="1" alignWithMargins="0">
    <oddFooter>&amp;C&amp;P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31"/>
  <sheetViews>
    <sheetView view="pageBreakPreview" zoomScale="85" zoomScaleSheetLayoutView="85" workbookViewId="0">
      <selection activeCell="K8" sqref="K8"/>
    </sheetView>
  </sheetViews>
  <sheetFormatPr defaultColWidth="9" defaultRowHeight="15.75"/>
  <cols>
    <col min="1" max="1" width="3.875" style="93" customWidth="1"/>
    <col min="2" max="2" width="12.125" style="93" customWidth="1"/>
    <col min="3" max="5" width="11.25" style="93" customWidth="1"/>
    <col min="6" max="6" width="9.625" style="93" customWidth="1"/>
    <col min="7" max="7" width="5.375" style="93" customWidth="1"/>
    <col min="8" max="8" width="10.5" style="93" customWidth="1"/>
    <col min="9" max="11" width="11.25" style="93" customWidth="1"/>
    <col min="12" max="12" width="8.25" style="93" customWidth="1"/>
    <col min="13" max="13" width="5.375" style="97" customWidth="1"/>
    <col min="14" max="14" width="10.375" style="97" customWidth="1"/>
    <col min="15" max="15" width="4.875" style="97" customWidth="1"/>
    <col min="16" max="16" width="9.875" style="97" customWidth="1"/>
    <col min="17" max="17" width="8.875" style="97" customWidth="1"/>
    <col min="18" max="19" width="5.75" style="97" customWidth="1"/>
    <col min="20" max="20" width="10.375" style="97" customWidth="1"/>
    <col min="21" max="21" width="7" style="97" customWidth="1"/>
    <col min="22" max="16384" width="9" style="93"/>
  </cols>
  <sheetData>
    <row r="1" spans="1:27" ht="66.75" customHeight="1">
      <c r="A1" s="545" t="s">
        <v>324</v>
      </c>
      <c r="B1" s="545"/>
      <c r="C1" s="545"/>
      <c r="D1" s="545"/>
      <c r="E1" s="464" t="s">
        <v>514</v>
      </c>
      <c r="F1" s="464"/>
      <c r="G1" s="464"/>
      <c r="H1" s="464"/>
      <c r="I1" s="464"/>
      <c r="J1" s="464"/>
      <c r="K1" s="464"/>
      <c r="L1" s="464"/>
      <c r="M1" s="464"/>
      <c r="N1" s="464"/>
      <c r="O1" s="464"/>
      <c r="P1" s="464"/>
      <c r="Q1" s="544" t="str">
        <f>TT!C2</f>
        <v>Đơn vị, người báo cáo: Thi hành án dân sự tỉnh Cao Bằng
Đơn vị nhận báo cáo: Cục Quản lý Thi hành án dân sự</v>
      </c>
      <c r="R1" s="544"/>
      <c r="S1" s="544"/>
      <c r="T1" s="544"/>
      <c r="U1" s="544"/>
    </row>
    <row r="2" spans="1:27" ht="21.75" customHeight="1">
      <c r="B2" s="94"/>
      <c r="C2" s="94"/>
      <c r="I2" s="95"/>
      <c r="J2" s="96"/>
      <c r="K2" s="96"/>
      <c r="L2" s="96"/>
      <c r="P2" s="548" t="s">
        <v>195</v>
      </c>
      <c r="Q2" s="548"/>
      <c r="R2" s="548"/>
      <c r="S2" s="548"/>
      <c r="T2" s="548"/>
      <c r="U2" s="548"/>
      <c r="V2" s="474" t="s">
        <v>404</v>
      </c>
      <c r="W2" s="474"/>
      <c r="X2" s="474"/>
      <c r="Y2" s="474"/>
      <c r="Z2" s="474"/>
      <c r="AA2" s="474"/>
    </row>
    <row r="3" spans="1:27" s="99" customFormat="1" ht="15.75" customHeight="1">
      <c r="A3" s="531" t="s">
        <v>79</v>
      </c>
      <c r="B3" s="531" t="s">
        <v>80</v>
      </c>
      <c r="C3" s="530" t="s">
        <v>78</v>
      </c>
      <c r="D3" s="536" t="s">
        <v>4</v>
      </c>
      <c r="E3" s="537"/>
      <c r="F3" s="530" t="s">
        <v>292</v>
      </c>
      <c r="G3" s="530" t="s">
        <v>81</v>
      </c>
      <c r="H3" s="530" t="s">
        <v>30</v>
      </c>
      <c r="I3" s="480" t="s">
        <v>4</v>
      </c>
      <c r="J3" s="547"/>
      <c r="K3" s="547"/>
      <c r="L3" s="547"/>
      <c r="M3" s="547"/>
      <c r="N3" s="547"/>
      <c r="O3" s="547"/>
      <c r="P3" s="547"/>
      <c r="Q3" s="547"/>
      <c r="R3" s="547"/>
      <c r="S3" s="481"/>
      <c r="T3" s="540" t="s">
        <v>299</v>
      </c>
      <c r="U3" s="528" t="s">
        <v>82</v>
      </c>
      <c r="V3" s="441" t="s">
        <v>422</v>
      </c>
      <c r="W3" s="441" t="s">
        <v>423</v>
      </c>
      <c r="X3" s="441" t="s">
        <v>428</v>
      </c>
      <c r="Y3" s="441" t="s">
        <v>429</v>
      </c>
      <c r="Z3" s="441" t="s">
        <v>430</v>
      </c>
      <c r="AA3" s="441" t="s">
        <v>431</v>
      </c>
    </row>
    <row r="4" spans="1:27" s="99" customFormat="1" ht="15.75" customHeight="1">
      <c r="A4" s="532"/>
      <c r="B4" s="532"/>
      <c r="C4" s="530"/>
      <c r="D4" s="530" t="s">
        <v>301</v>
      </c>
      <c r="E4" s="530" t="s">
        <v>42</v>
      </c>
      <c r="F4" s="530"/>
      <c r="G4" s="530"/>
      <c r="H4" s="530"/>
      <c r="I4" s="530" t="s">
        <v>41</v>
      </c>
      <c r="J4" s="536" t="s">
        <v>4</v>
      </c>
      <c r="K4" s="546"/>
      <c r="L4" s="546"/>
      <c r="M4" s="546"/>
      <c r="N4" s="546"/>
      <c r="O4" s="537"/>
      <c r="P4" s="530" t="s">
        <v>291</v>
      </c>
      <c r="Q4" s="530" t="s">
        <v>293</v>
      </c>
      <c r="R4" s="536" t="s">
        <v>298</v>
      </c>
      <c r="S4" s="452" t="s">
        <v>36</v>
      </c>
      <c r="T4" s="541"/>
      <c r="U4" s="529"/>
      <c r="V4" s="441"/>
      <c r="W4" s="441"/>
      <c r="X4" s="441"/>
      <c r="Y4" s="441"/>
      <c r="Z4" s="441"/>
      <c r="AA4" s="441"/>
    </row>
    <row r="5" spans="1:27" s="99" customFormat="1" ht="15.75" customHeight="1">
      <c r="A5" s="532"/>
      <c r="B5" s="532"/>
      <c r="C5" s="530"/>
      <c r="D5" s="530"/>
      <c r="E5" s="530"/>
      <c r="F5" s="530"/>
      <c r="G5" s="530"/>
      <c r="H5" s="530"/>
      <c r="I5" s="530"/>
      <c r="J5" s="530" t="s">
        <v>66</v>
      </c>
      <c r="K5" s="536" t="s">
        <v>4</v>
      </c>
      <c r="L5" s="546"/>
      <c r="M5" s="537"/>
      <c r="N5" s="530" t="s">
        <v>33</v>
      </c>
      <c r="O5" s="528" t="s">
        <v>300</v>
      </c>
      <c r="P5" s="530"/>
      <c r="Q5" s="530"/>
      <c r="R5" s="536"/>
      <c r="S5" s="452"/>
      <c r="T5" s="541"/>
      <c r="U5" s="529"/>
      <c r="V5" s="441"/>
      <c r="W5" s="441"/>
      <c r="X5" s="441"/>
      <c r="Y5" s="441"/>
      <c r="Z5" s="441"/>
      <c r="AA5" s="441"/>
    </row>
    <row r="6" spans="1:27" s="99" customFormat="1" ht="15.75" customHeight="1">
      <c r="A6" s="532"/>
      <c r="B6" s="532"/>
      <c r="C6" s="530"/>
      <c r="D6" s="530"/>
      <c r="E6" s="530"/>
      <c r="F6" s="530"/>
      <c r="G6" s="530"/>
      <c r="H6" s="530"/>
      <c r="I6" s="530"/>
      <c r="J6" s="530"/>
      <c r="K6" s="528" t="s">
        <v>31</v>
      </c>
      <c r="L6" s="528" t="s">
        <v>295</v>
      </c>
      <c r="M6" s="528" t="s">
        <v>297</v>
      </c>
      <c r="N6" s="530"/>
      <c r="O6" s="529"/>
      <c r="P6" s="530"/>
      <c r="Q6" s="530"/>
      <c r="R6" s="536"/>
      <c r="S6" s="452"/>
      <c r="T6" s="541"/>
      <c r="U6" s="529"/>
      <c r="V6" s="441"/>
      <c r="W6" s="441"/>
      <c r="X6" s="441"/>
      <c r="Y6" s="441"/>
      <c r="Z6" s="441"/>
      <c r="AA6" s="441"/>
    </row>
    <row r="7" spans="1:27" s="99" customFormat="1" ht="59.25" customHeight="1">
      <c r="A7" s="533"/>
      <c r="B7" s="533"/>
      <c r="C7" s="530"/>
      <c r="D7" s="530"/>
      <c r="E7" s="530"/>
      <c r="F7" s="530"/>
      <c r="G7" s="530"/>
      <c r="H7" s="530"/>
      <c r="I7" s="530"/>
      <c r="J7" s="530"/>
      <c r="K7" s="534"/>
      <c r="L7" s="534"/>
      <c r="M7" s="534"/>
      <c r="N7" s="530"/>
      <c r="O7" s="534"/>
      <c r="P7" s="530"/>
      <c r="Q7" s="530"/>
      <c r="R7" s="536"/>
      <c r="S7" s="452"/>
      <c r="T7" s="542"/>
      <c r="U7" s="529"/>
      <c r="V7" s="441"/>
      <c r="W7" s="441"/>
      <c r="X7" s="441"/>
      <c r="Y7" s="441"/>
      <c r="Z7" s="441"/>
      <c r="AA7" s="441"/>
    </row>
    <row r="8" spans="1:27" ht="27.75" customHeight="1">
      <c r="A8" s="538" t="s">
        <v>3</v>
      </c>
      <c r="B8" s="539"/>
      <c r="C8" s="48" t="s">
        <v>8</v>
      </c>
      <c r="D8" s="48" t="s">
        <v>9</v>
      </c>
      <c r="E8" s="48" t="s">
        <v>14</v>
      </c>
      <c r="F8" s="48" t="s">
        <v>17</v>
      </c>
      <c r="G8" s="48" t="s">
        <v>18</v>
      </c>
      <c r="H8" s="48" t="s">
        <v>19</v>
      </c>
      <c r="I8" s="48" t="s">
        <v>20</v>
      </c>
      <c r="J8" s="313">
        <f>J9-590</f>
        <v>282</v>
      </c>
      <c r="K8" s="48" t="s">
        <v>22</v>
      </c>
      <c r="L8" s="48" t="s">
        <v>23</v>
      </c>
      <c r="M8" s="48" t="s">
        <v>24</v>
      </c>
      <c r="N8" s="48" t="s">
        <v>69</v>
      </c>
      <c r="O8" s="48" t="s">
        <v>68</v>
      </c>
      <c r="P8" s="48" t="s">
        <v>70</v>
      </c>
      <c r="Q8" s="48" t="s">
        <v>71</v>
      </c>
      <c r="R8" s="48" t="s">
        <v>72</v>
      </c>
      <c r="S8" s="48" t="s">
        <v>73</v>
      </c>
      <c r="T8" s="48" t="s">
        <v>76</v>
      </c>
      <c r="U8" s="48" t="s">
        <v>77</v>
      </c>
      <c r="V8" s="85"/>
      <c r="W8" s="85"/>
      <c r="X8" s="85"/>
      <c r="Y8" s="85"/>
      <c r="Z8" s="85"/>
      <c r="AA8" s="85"/>
    </row>
    <row r="9" spans="1:27" s="336" customFormat="1" ht="37.5" customHeight="1">
      <c r="A9" s="328" t="s">
        <v>0</v>
      </c>
      <c r="B9" s="329" t="s">
        <v>64</v>
      </c>
      <c r="C9" s="330">
        <f t="shared" ref="C9:C13" si="0">D9+E9</f>
        <v>1365</v>
      </c>
      <c r="D9" s="331">
        <v>267</v>
      </c>
      <c r="E9" s="331">
        <v>1098</v>
      </c>
      <c r="F9" s="331">
        <v>2</v>
      </c>
      <c r="G9" s="331">
        <v>1</v>
      </c>
      <c r="H9" s="330">
        <v>1362</v>
      </c>
      <c r="I9" s="330">
        <v>1230</v>
      </c>
      <c r="J9" s="330">
        <v>872</v>
      </c>
      <c r="K9" s="331">
        <v>867</v>
      </c>
      <c r="L9" s="331">
        <v>5</v>
      </c>
      <c r="M9" s="332">
        <v>0</v>
      </c>
      <c r="N9" s="331">
        <v>358</v>
      </c>
      <c r="O9" s="333">
        <v>0</v>
      </c>
      <c r="P9" s="331">
        <v>128</v>
      </c>
      <c r="Q9" s="331">
        <v>4</v>
      </c>
      <c r="R9" s="331">
        <v>0</v>
      </c>
      <c r="S9" s="331">
        <v>0</v>
      </c>
      <c r="T9" s="330">
        <v>490</v>
      </c>
      <c r="U9" s="334">
        <f>J9/I9</f>
        <v>0.70894308943089435</v>
      </c>
      <c r="V9" s="335">
        <f>C9-D9-E9</f>
        <v>0</v>
      </c>
      <c r="W9" s="335">
        <f>C9-F9-G9-H9</f>
        <v>0</v>
      </c>
      <c r="X9" s="335">
        <f>H9-I9-P9-Q9-R9-S9</f>
        <v>0</v>
      </c>
      <c r="Y9" s="335">
        <f>I9-J9-N9-O9</f>
        <v>0</v>
      </c>
      <c r="Z9" s="335">
        <f>J9-K9-L9-M9</f>
        <v>0</v>
      </c>
      <c r="AA9" s="335">
        <f>T9-N9-P9-Q9-R9-S9</f>
        <v>0</v>
      </c>
    </row>
    <row r="10" spans="1:27" s="336" customFormat="1" ht="37.5" customHeight="1">
      <c r="A10" s="328" t="s">
        <v>1</v>
      </c>
      <c r="B10" s="329" t="s">
        <v>65</v>
      </c>
      <c r="C10" s="330">
        <f t="shared" si="0"/>
        <v>40902652</v>
      </c>
      <c r="D10" s="330">
        <f>SUM(D11:D14)</f>
        <v>29472467</v>
      </c>
      <c r="E10" s="330">
        <f t="shared" ref="E10:S10" si="1">SUM(E11:E14)</f>
        <v>11430185</v>
      </c>
      <c r="F10" s="330">
        <f t="shared" si="1"/>
        <v>250811</v>
      </c>
      <c r="G10" s="330">
        <f t="shared" si="1"/>
        <v>50190</v>
      </c>
      <c r="H10" s="330">
        <f t="shared" ref="H10:H14" si="2">I10+P10+Q10+R10+S10</f>
        <v>40601651</v>
      </c>
      <c r="I10" s="330">
        <f t="shared" ref="I10:I14" si="3">J10+N10+O10</f>
        <v>22963397.384</v>
      </c>
      <c r="J10" s="330">
        <f t="shared" ref="J10:J14" si="4">K10+L10</f>
        <v>11369245</v>
      </c>
      <c r="K10" s="330">
        <f t="shared" si="1"/>
        <v>11356265</v>
      </c>
      <c r="L10" s="330">
        <f t="shared" si="1"/>
        <v>12980</v>
      </c>
      <c r="M10" s="330">
        <f t="shared" si="1"/>
        <v>0</v>
      </c>
      <c r="N10" s="330">
        <f t="shared" si="1"/>
        <v>11594152.384</v>
      </c>
      <c r="O10" s="330">
        <f t="shared" si="1"/>
        <v>0</v>
      </c>
      <c r="P10" s="330">
        <f t="shared" si="1"/>
        <v>16828803.616</v>
      </c>
      <c r="Q10" s="330">
        <f t="shared" si="1"/>
        <v>809450</v>
      </c>
      <c r="R10" s="330">
        <f t="shared" si="1"/>
        <v>0</v>
      </c>
      <c r="S10" s="330">
        <f t="shared" si="1"/>
        <v>0</v>
      </c>
      <c r="T10" s="330">
        <f t="shared" ref="T10" si="5">SUM(N10:S10)</f>
        <v>29232406</v>
      </c>
      <c r="U10" s="334">
        <f t="shared" ref="U10:U14" si="6">J10/I10</f>
        <v>0.49510291573500559</v>
      </c>
      <c r="V10" s="335">
        <f t="shared" ref="V10:V14" si="7">C10-D10-E10</f>
        <v>0</v>
      </c>
      <c r="W10" s="335">
        <f t="shared" ref="W10:W14" si="8">C10-F10-G10-H10</f>
        <v>0</v>
      </c>
      <c r="X10" s="335">
        <f t="shared" ref="X10:X14" si="9">H10-I10-P10-Q10-R10-S10</f>
        <v>0</v>
      </c>
      <c r="Y10" s="335">
        <f t="shared" ref="Y10:Y14" si="10">I10-J10-N10-O10</f>
        <v>0</v>
      </c>
      <c r="Z10" s="335">
        <f t="shared" ref="Z10:Z14" si="11">J10-K10-L10-M10</f>
        <v>0</v>
      </c>
      <c r="AA10" s="335">
        <f t="shared" ref="AA10:AA14" si="12">T10-N10-P10-Q10-R10-S10</f>
        <v>0</v>
      </c>
    </row>
    <row r="11" spans="1:27" s="336" customFormat="1" ht="37.5" customHeight="1">
      <c r="A11" s="337" t="s">
        <v>8</v>
      </c>
      <c r="B11" s="338" t="s">
        <v>264</v>
      </c>
      <c r="C11" s="330">
        <f t="shared" si="0"/>
        <v>4627542</v>
      </c>
      <c r="D11" s="331">
        <v>3507716</v>
      </c>
      <c r="E11" s="331">
        <v>1119826</v>
      </c>
      <c r="F11" s="331">
        <v>400</v>
      </c>
      <c r="G11" s="331">
        <v>200</v>
      </c>
      <c r="H11" s="330">
        <f t="shared" si="2"/>
        <v>4626942</v>
      </c>
      <c r="I11" s="330">
        <f t="shared" si="3"/>
        <v>3202324</v>
      </c>
      <c r="J11" s="330">
        <f t="shared" si="4"/>
        <v>1016220</v>
      </c>
      <c r="K11" s="331">
        <v>1011301</v>
      </c>
      <c r="L11" s="331">
        <v>4919</v>
      </c>
      <c r="M11" s="331">
        <v>0</v>
      </c>
      <c r="N11" s="331">
        <v>2186104</v>
      </c>
      <c r="O11" s="333">
        <v>0</v>
      </c>
      <c r="P11" s="331">
        <v>1424618</v>
      </c>
      <c r="Q11" s="331">
        <v>0</v>
      </c>
      <c r="R11" s="331">
        <v>0</v>
      </c>
      <c r="S11" s="331">
        <v>0</v>
      </c>
      <c r="T11" s="330">
        <v>3610722</v>
      </c>
      <c r="U11" s="334">
        <f t="shared" si="6"/>
        <v>0.31733828307191903</v>
      </c>
      <c r="V11" s="335">
        <f t="shared" si="7"/>
        <v>0</v>
      </c>
      <c r="W11" s="335">
        <f t="shared" si="8"/>
        <v>0</v>
      </c>
      <c r="X11" s="335">
        <f t="shared" si="9"/>
        <v>0</v>
      </c>
      <c r="Y11" s="335">
        <f t="shared" si="10"/>
        <v>0</v>
      </c>
      <c r="Z11" s="335">
        <f t="shared" si="11"/>
        <v>0</v>
      </c>
      <c r="AA11" s="335">
        <f t="shared" si="12"/>
        <v>0</v>
      </c>
    </row>
    <row r="12" spans="1:27" s="336" customFormat="1" ht="37.5" customHeight="1">
      <c r="A12" s="337" t="s">
        <v>9</v>
      </c>
      <c r="B12" s="338" t="s">
        <v>39</v>
      </c>
      <c r="C12" s="330">
        <f t="shared" si="0"/>
        <v>8208131</v>
      </c>
      <c r="D12" s="331">
        <v>6557131</v>
      </c>
      <c r="E12" s="331">
        <v>1651000</v>
      </c>
      <c r="F12" s="331">
        <v>20200</v>
      </c>
      <c r="G12" s="331">
        <v>30000</v>
      </c>
      <c r="H12" s="330">
        <f t="shared" si="2"/>
        <v>8157931</v>
      </c>
      <c r="I12" s="330">
        <f t="shared" si="3"/>
        <v>4681580</v>
      </c>
      <c r="J12" s="330">
        <f t="shared" si="4"/>
        <v>1978812</v>
      </c>
      <c r="K12" s="331">
        <v>1970751</v>
      </c>
      <c r="L12" s="331">
        <v>8061</v>
      </c>
      <c r="M12" s="331">
        <v>0</v>
      </c>
      <c r="N12" s="331">
        <v>2702768</v>
      </c>
      <c r="O12" s="333">
        <v>0</v>
      </c>
      <c r="P12" s="331">
        <v>3266351</v>
      </c>
      <c r="Q12" s="331">
        <v>210000</v>
      </c>
      <c r="R12" s="331">
        <v>0</v>
      </c>
      <c r="S12" s="331">
        <v>0</v>
      </c>
      <c r="T12" s="330">
        <v>6179119</v>
      </c>
      <c r="U12" s="334">
        <f t="shared" si="6"/>
        <v>0.42268037713763301</v>
      </c>
      <c r="V12" s="335">
        <f t="shared" si="7"/>
        <v>0</v>
      </c>
      <c r="W12" s="335">
        <f t="shared" si="8"/>
        <v>0</v>
      </c>
      <c r="X12" s="335">
        <f t="shared" si="9"/>
        <v>0</v>
      </c>
      <c r="Y12" s="335">
        <f t="shared" si="10"/>
        <v>0</v>
      </c>
      <c r="Z12" s="335">
        <f t="shared" si="11"/>
        <v>0</v>
      </c>
      <c r="AA12" s="335">
        <f t="shared" si="12"/>
        <v>0</v>
      </c>
    </row>
    <row r="13" spans="1:27" s="336" customFormat="1" ht="37.5" customHeight="1">
      <c r="A13" s="337" t="s">
        <v>14</v>
      </c>
      <c r="B13" s="338" t="s">
        <v>265</v>
      </c>
      <c r="C13" s="330">
        <f t="shared" si="0"/>
        <v>21485619</v>
      </c>
      <c r="D13" s="331">
        <v>17506775</v>
      </c>
      <c r="E13" s="331">
        <v>3978844</v>
      </c>
      <c r="F13" s="331">
        <v>230211</v>
      </c>
      <c r="G13" s="331">
        <v>19990</v>
      </c>
      <c r="H13" s="330">
        <f t="shared" si="2"/>
        <v>21235418</v>
      </c>
      <c r="I13" s="330">
        <f t="shared" si="3"/>
        <v>9881459.3839999996</v>
      </c>
      <c r="J13" s="330">
        <f t="shared" si="4"/>
        <v>3945424</v>
      </c>
      <c r="K13" s="331">
        <v>3945424</v>
      </c>
      <c r="L13" s="331">
        <v>0</v>
      </c>
      <c r="M13" s="331">
        <v>0</v>
      </c>
      <c r="N13" s="331">
        <v>5936035.3839999996</v>
      </c>
      <c r="O13" s="333">
        <v>0</v>
      </c>
      <c r="P13" s="331">
        <v>10754509.616</v>
      </c>
      <c r="Q13" s="331">
        <v>599449</v>
      </c>
      <c r="R13" s="331">
        <v>0</v>
      </c>
      <c r="S13" s="331">
        <v>0</v>
      </c>
      <c r="T13" s="330">
        <v>17289994</v>
      </c>
      <c r="U13" s="334">
        <f t="shared" si="6"/>
        <v>0.39927543560907686</v>
      </c>
      <c r="V13" s="335">
        <f t="shared" si="7"/>
        <v>0</v>
      </c>
      <c r="W13" s="335">
        <f t="shared" si="8"/>
        <v>0</v>
      </c>
      <c r="X13" s="335">
        <f t="shared" si="9"/>
        <v>0</v>
      </c>
      <c r="Y13" s="335">
        <f t="shared" si="10"/>
        <v>0</v>
      </c>
      <c r="Z13" s="335">
        <f t="shared" si="11"/>
        <v>0</v>
      </c>
      <c r="AA13" s="335">
        <f t="shared" si="12"/>
        <v>0</v>
      </c>
    </row>
    <row r="14" spans="1:27" s="336" customFormat="1" ht="37.5" customHeight="1">
      <c r="A14" s="337" t="s">
        <v>17</v>
      </c>
      <c r="B14" s="338" t="s">
        <v>40</v>
      </c>
      <c r="C14" s="330">
        <f>D14+E14</f>
        <v>6581360</v>
      </c>
      <c r="D14" s="331">
        <v>1900845</v>
      </c>
      <c r="E14" s="331">
        <v>4680515</v>
      </c>
      <c r="F14" s="331">
        <v>0</v>
      </c>
      <c r="G14" s="331">
        <v>0</v>
      </c>
      <c r="H14" s="330">
        <f t="shared" si="2"/>
        <v>6581360</v>
      </c>
      <c r="I14" s="330">
        <f t="shared" si="3"/>
        <v>5198034</v>
      </c>
      <c r="J14" s="330">
        <f t="shared" si="4"/>
        <v>4428789</v>
      </c>
      <c r="K14" s="331">
        <v>4428789</v>
      </c>
      <c r="L14" s="331">
        <v>0</v>
      </c>
      <c r="M14" s="331">
        <v>0</v>
      </c>
      <c r="N14" s="331">
        <v>769245</v>
      </c>
      <c r="O14" s="333">
        <v>0</v>
      </c>
      <c r="P14" s="331">
        <v>1383325</v>
      </c>
      <c r="Q14" s="331">
        <v>1</v>
      </c>
      <c r="R14" s="331">
        <v>0</v>
      </c>
      <c r="S14" s="331">
        <v>0</v>
      </c>
      <c r="T14" s="330">
        <v>2152571</v>
      </c>
      <c r="U14" s="334">
        <f t="shared" si="6"/>
        <v>0.85201231850349579</v>
      </c>
      <c r="V14" s="335">
        <f t="shared" si="7"/>
        <v>0</v>
      </c>
      <c r="W14" s="335">
        <f t="shared" si="8"/>
        <v>0</v>
      </c>
      <c r="X14" s="335">
        <f t="shared" si="9"/>
        <v>0</v>
      </c>
      <c r="Y14" s="335">
        <f t="shared" si="10"/>
        <v>0</v>
      </c>
      <c r="Z14" s="335">
        <f t="shared" si="11"/>
        <v>0</v>
      </c>
      <c r="AA14" s="335">
        <f t="shared" si="12"/>
        <v>0</v>
      </c>
    </row>
    <row r="15" spans="1:27" s="336" customFormat="1" ht="15.75" customHeight="1">
      <c r="A15" s="343"/>
      <c r="B15" s="344"/>
      <c r="C15" s="345"/>
      <c r="D15" s="346"/>
      <c r="E15" s="346"/>
      <c r="F15" s="346"/>
      <c r="G15" s="346"/>
      <c r="H15" s="347"/>
      <c r="I15" s="347"/>
      <c r="J15" s="347"/>
      <c r="K15" s="348"/>
      <c r="L15" s="348"/>
      <c r="M15" s="346"/>
      <c r="N15" s="346"/>
      <c r="O15" s="346"/>
      <c r="P15" s="346"/>
      <c r="Q15" s="346"/>
      <c r="R15" s="346"/>
      <c r="S15" s="346"/>
      <c r="T15" s="345"/>
      <c r="U15" s="349"/>
      <c r="V15" s="350"/>
      <c r="W15" s="339"/>
      <c r="X15" s="339"/>
      <c r="Y15" s="339"/>
      <c r="Z15" s="339"/>
      <c r="AA15" s="339"/>
    </row>
    <row r="16" spans="1:27" s="102" customFormat="1" ht="21" customHeight="1">
      <c r="A16" s="460" t="str">
        <f>TT!C7</f>
        <v>Cao Bằng, ngày 01 tháng 6 năm 2026</v>
      </c>
      <c r="B16" s="460"/>
      <c r="C16" s="460"/>
      <c r="D16" s="460"/>
      <c r="E16" s="460"/>
      <c r="F16" s="460"/>
      <c r="G16" s="340"/>
      <c r="H16" s="341"/>
      <c r="I16" s="341"/>
      <c r="J16" s="341"/>
      <c r="K16" s="341"/>
      <c r="L16" s="341"/>
      <c r="M16" s="460" t="str">
        <f>TT!C4</f>
        <v>Cao Bằng, ngày 01 tháng 6 năm 2026</v>
      </c>
      <c r="N16" s="461"/>
      <c r="O16" s="461"/>
      <c r="P16" s="461"/>
      <c r="Q16" s="461"/>
      <c r="R16" s="461"/>
      <c r="S16" s="461"/>
      <c r="T16" s="461"/>
      <c r="U16" s="342"/>
      <c r="V16" s="277"/>
      <c r="W16" s="277"/>
      <c r="X16" s="277"/>
      <c r="Y16" s="277"/>
      <c r="Z16" s="277"/>
      <c r="AA16" s="277"/>
    </row>
    <row r="17" spans="1:27" ht="15.75" customHeight="1">
      <c r="A17" s="454" t="s">
        <v>137</v>
      </c>
      <c r="B17" s="454"/>
      <c r="C17" s="454"/>
      <c r="D17" s="454"/>
      <c r="E17" s="454"/>
      <c r="F17" s="454"/>
      <c r="G17" s="103"/>
      <c r="H17" s="97"/>
      <c r="I17" s="97"/>
      <c r="J17" s="97"/>
      <c r="K17" s="97"/>
      <c r="L17" s="97"/>
      <c r="M17" s="462" t="str">
        <f>TT!C5</f>
        <v>TRƯỞNG THI HÀNH ÁN DÂN SỰ</v>
      </c>
      <c r="N17" s="462"/>
      <c r="O17" s="462"/>
      <c r="P17" s="462"/>
      <c r="Q17" s="462"/>
      <c r="R17" s="462"/>
      <c r="S17" s="462"/>
      <c r="T17" s="462"/>
      <c r="U17" s="105"/>
      <c r="V17" s="277"/>
      <c r="W17" s="277"/>
      <c r="X17" s="277"/>
      <c r="Y17" s="277"/>
      <c r="Z17" s="277"/>
      <c r="AA17" s="277"/>
    </row>
    <row r="18" spans="1:27" ht="118.5" customHeight="1">
      <c r="A18" s="106"/>
      <c r="B18" s="106"/>
      <c r="C18" s="106"/>
      <c r="D18" s="106"/>
      <c r="H18" s="97"/>
      <c r="I18" s="97"/>
      <c r="J18" s="97"/>
      <c r="K18" s="97"/>
      <c r="L18" s="97"/>
      <c r="P18" s="93"/>
      <c r="R18" s="93"/>
      <c r="S18" s="93"/>
      <c r="T18" s="93"/>
      <c r="U18" s="93"/>
      <c r="V18" s="277"/>
      <c r="W18" s="277"/>
      <c r="X18" s="277"/>
      <c r="Y18" s="277"/>
      <c r="Z18" s="277"/>
      <c r="AA18" s="277"/>
    </row>
    <row r="19" spans="1:27" s="327" customFormat="1" ht="31.5" customHeight="1">
      <c r="A19" s="543" t="str">
        <f>TT!C6</f>
        <v>Đinh Ba Duy</v>
      </c>
      <c r="B19" s="543"/>
      <c r="C19" s="543"/>
      <c r="D19" s="543"/>
      <c r="E19" s="543"/>
      <c r="F19" s="543"/>
      <c r="G19" s="324"/>
      <c r="H19" s="324"/>
      <c r="I19" s="324"/>
      <c r="J19" s="324"/>
      <c r="K19" s="324"/>
      <c r="L19" s="324"/>
      <c r="M19" s="535" t="str">
        <f>TT!C3</f>
        <v>Đoàn Thị Hạ</v>
      </c>
      <c r="N19" s="535"/>
      <c r="O19" s="535"/>
      <c r="P19" s="535"/>
      <c r="Q19" s="535"/>
      <c r="R19" s="535"/>
      <c r="S19" s="535"/>
      <c r="T19" s="535"/>
      <c r="U19" s="325"/>
      <c r="V19" s="326"/>
      <c r="W19" s="326"/>
      <c r="X19" s="326"/>
      <c r="Y19" s="326"/>
      <c r="Z19" s="326"/>
      <c r="AA19" s="326"/>
    </row>
    <row r="20" spans="1:27">
      <c r="A20" s="100"/>
      <c r="B20" s="100"/>
      <c r="C20" s="100"/>
      <c r="D20" s="100"/>
      <c r="E20" s="100"/>
      <c r="F20" s="100"/>
      <c r="G20" s="100"/>
      <c r="H20" s="100"/>
      <c r="I20" s="100"/>
      <c r="J20" s="100"/>
      <c r="K20" s="100"/>
      <c r="L20" s="100"/>
      <c r="M20" s="109"/>
      <c r="N20" s="109"/>
      <c r="O20" s="109"/>
      <c r="P20" s="109"/>
      <c r="Q20" s="109"/>
      <c r="R20" s="109"/>
      <c r="S20" s="109"/>
      <c r="T20" s="109"/>
      <c r="U20" s="109"/>
      <c r="V20" s="277"/>
      <c r="W20" s="277"/>
      <c r="X20" s="277"/>
      <c r="Y20" s="277"/>
      <c r="Z20" s="277"/>
      <c r="AA20" s="277"/>
    </row>
    <row r="21" spans="1:27" ht="15.75" customHeight="1">
      <c r="A21" s="265"/>
      <c r="B21" s="266" t="s">
        <v>405</v>
      </c>
      <c r="C21" s="265"/>
      <c r="D21" s="265"/>
      <c r="E21" s="265"/>
      <c r="F21" s="267"/>
      <c r="G21" s="267"/>
      <c r="H21" s="267"/>
      <c r="I21" s="267"/>
      <c r="J21" s="267"/>
      <c r="K21" s="267"/>
      <c r="L21" s="267"/>
      <c r="M21" s="267"/>
      <c r="N21" s="265"/>
      <c r="O21" s="265"/>
      <c r="P21" s="265"/>
      <c r="Q21" s="265"/>
      <c r="R21" s="265"/>
      <c r="S21" s="265"/>
      <c r="T21" s="265"/>
      <c r="U21" s="265"/>
      <c r="V21" s="277"/>
      <c r="W21" s="277"/>
      <c r="X21" s="277"/>
      <c r="Y21" s="277"/>
      <c r="Z21" s="277"/>
      <c r="AA21" s="277"/>
    </row>
    <row r="22" spans="1:27" ht="15.75" customHeight="1">
      <c r="A22" s="260"/>
      <c r="B22" s="263" t="s">
        <v>65</v>
      </c>
      <c r="C22" s="260">
        <f>C10-C11-C12-C13-C14</f>
        <v>0</v>
      </c>
      <c r="D22" s="260">
        <f t="shared" ref="D22:T22" si="13">D10-D11-D12-D13-D14</f>
        <v>0</v>
      </c>
      <c r="E22" s="260">
        <f t="shared" si="13"/>
        <v>0</v>
      </c>
      <c r="F22" s="260">
        <f t="shared" si="13"/>
        <v>0</v>
      </c>
      <c r="G22" s="260">
        <f t="shared" si="13"/>
        <v>0</v>
      </c>
      <c r="H22" s="260">
        <f t="shared" si="13"/>
        <v>0</v>
      </c>
      <c r="I22" s="260">
        <f t="shared" si="13"/>
        <v>0</v>
      </c>
      <c r="J22" s="260">
        <f t="shared" si="13"/>
        <v>0</v>
      </c>
      <c r="K22" s="260">
        <f t="shared" si="13"/>
        <v>0</v>
      </c>
      <c r="L22" s="260">
        <f t="shared" si="13"/>
        <v>0</v>
      </c>
      <c r="M22" s="260">
        <f t="shared" si="13"/>
        <v>0</v>
      </c>
      <c r="N22" s="260">
        <f t="shared" si="13"/>
        <v>0</v>
      </c>
      <c r="O22" s="260">
        <f t="shared" si="13"/>
        <v>0</v>
      </c>
      <c r="P22" s="260">
        <f t="shared" si="13"/>
        <v>0</v>
      </c>
      <c r="Q22" s="260">
        <f t="shared" si="13"/>
        <v>0</v>
      </c>
      <c r="R22" s="260">
        <f t="shared" si="13"/>
        <v>0</v>
      </c>
      <c r="S22" s="260">
        <f t="shared" si="13"/>
        <v>0</v>
      </c>
      <c r="T22" s="260">
        <f t="shared" si="13"/>
        <v>0</v>
      </c>
      <c r="U22" s="260"/>
      <c r="V22" s="277"/>
      <c r="W22" s="277"/>
      <c r="X22" s="277"/>
      <c r="Y22" s="277"/>
      <c r="Z22" s="277"/>
      <c r="AA22" s="277"/>
    </row>
    <row r="23" spans="1:27" ht="15.75" customHeight="1">
      <c r="A23" s="100"/>
      <c r="B23" s="100"/>
      <c r="C23" s="100"/>
      <c r="D23" s="100"/>
      <c r="E23" s="100"/>
      <c r="F23" s="100"/>
      <c r="G23" s="100"/>
      <c r="H23" s="100"/>
      <c r="I23" s="100"/>
      <c r="J23" s="100"/>
      <c r="K23" s="100"/>
      <c r="L23" s="100"/>
      <c r="M23" s="109"/>
      <c r="N23" s="109"/>
      <c r="O23" s="109"/>
      <c r="P23" s="109"/>
      <c r="Q23" s="109"/>
      <c r="R23" s="109"/>
      <c r="S23" s="109"/>
      <c r="T23" s="109"/>
      <c r="U23" s="109"/>
      <c r="V23" s="277"/>
      <c r="W23" s="277"/>
      <c r="X23" s="277"/>
      <c r="Y23" s="277"/>
      <c r="Z23" s="277"/>
      <c r="AA23" s="277"/>
    </row>
    <row r="24" spans="1:27" ht="18.75">
      <c r="A24" s="551" t="s">
        <v>333</v>
      </c>
      <c r="B24" s="551"/>
      <c r="C24" s="551"/>
      <c r="D24" s="551"/>
      <c r="E24" s="551"/>
      <c r="F24" s="551"/>
      <c r="G24" s="551"/>
      <c r="H24" s="551"/>
      <c r="I24" s="551"/>
      <c r="J24" s="551"/>
      <c r="K24" s="551" t="s">
        <v>340</v>
      </c>
      <c r="L24" s="551"/>
      <c r="M24" s="551"/>
      <c r="N24" s="551"/>
      <c r="O24" s="551"/>
      <c r="P24" s="551"/>
      <c r="Q24" s="551"/>
      <c r="R24" s="551"/>
      <c r="S24" s="551"/>
      <c r="T24" s="551"/>
      <c r="U24" s="551"/>
      <c r="V24" s="277"/>
      <c r="W24" s="277"/>
      <c r="X24" s="277"/>
      <c r="Y24" s="277"/>
      <c r="Z24" s="277"/>
      <c r="AA24" s="277"/>
    </row>
    <row r="25" spans="1:27" ht="18.75">
      <c r="A25" s="549" t="s">
        <v>359</v>
      </c>
      <c r="B25" s="549"/>
      <c r="C25" s="549"/>
      <c r="D25" s="549"/>
      <c r="E25" s="549"/>
      <c r="F25" s="549"/>
      <c r="G25" s="549"/>
      <c r="H25" s="549"/>
      <c r="I25" s="549"/>
      <c r="J25" s="549"/>
      <c r="K25" s="552" t="s">
        <v>401</v>
      </c>
      <c r="L25" s="552"/>
      <c r="M25" s="552"/>
      <c r="N25" s="552"/>
      <c r="O25" s="552"/>
      <c r="P25" s="552"/>
      <c r="Q25" s="552"/>
      <c r="R25" s="552"/>
      <c r="S25" s="552"/>
      <c r="T25" s="552"/>
      <c r="U25" s="552"/>
      <c r="V25" s="277"/>
      <c r="W25" s="277"/>
      <c r="X25" s="277"/>
      <c r="Y25" s="277"/>
      <c r="Z25" s="277"/>
      <c r="AA25" s="277"/>
    </row>
    <row r="26" spans="1:27" ht="18.75">
      <c r="A26" s="550" t="s">
        <v>400</v>
      </c>
      <c r="B26" s="550"/>
      <c r="C26" s="550"/>
      <c r="D26" s="550"/>
      <c r="E26" s="550"/>
      <c r="F26" s="550"/>
      <c r="G26" s="550"/>
      <c r="H26" s="550"/>
      <c r="I26" s="550"/>
      <c r="J26" s="550"/>
      <c r="K26" s="552"/>
      <c r="L26" s="552"/>
      <c r="M26" s="552"/>
      <c r="N26" s="552"/>
      <c r="O26" s="552"/>
      <c r="P26" s="552"/>
      <c r="Q26" s="552"/>
      <c r="R26" s="552"/>
      <c r="S26" s="552"/>
      <c r="T26" s="552"/>
      <c r="U26" s="552"/>
      <c r="V26" s="277"/>
      <c r="W26" s="277"/>
      <c r="X26" s="277"/>
      <c r="Y26" s="277"/>
      <c r="Z26" s="277"/>
      <c r="AA26" s="277"/>
    </row>
    <row r="27" spans="1:27" ht="18.75">
      <c r="A27" s="549" t="s">
        <v>374</v>
      </c>
      <c r="B27" s="549"/>
      <c r="C27" s="549"/>
      <c r="D27" s="549"/>
      <c r="E27" s="549"/>
      <c r="F27" s="549"/>
      <c r="G27" s="549"/>
      <c r="H27" s="549"/>
      <c r="I27" s="549"/>
      <c r="J27" s="549"/>
      <c r="K27" s="552"/>
      <c r="L27" s="552"/>
      <c r="M27" s="552"/>
      <c r="N27" s="552"/>
      <c r="O27" s="552"/>
      <c r="P27" s="552"/>
      <c r="Q27" s="552"/>
      <c r="R27" s="552"/>
      <c r="S27" s="552"/>
      <c r="T27" s="552"/>
      <c r="U27" s="552"/>
      <c r="V27" s="277"/>
      <c r="W27" s="277"/>
      <c r="X27" s="277"/>
      <c r="Y27" s="277"/>
      <c r="Z27" s="277"/>
      <c r="AA27" s="277"/>
    </row>
    <row r="28" spans="1:27" ht="18.75">
      <c r="A28" s="549" t="s">
        <v>375</v>
      </c>
      <c r="B28" s="549"/>
      <c r="C28" s="549"/>
      <c r="D28" s="549"/>
      <c r="E28" s="549"/>
      <c r="F28" s="549"/>
      <c r="G28" s="549"/>
      <c r="H28" s="549"/>
      <c r="I28" s="549"/>
      <c r="J28" s="549"/>
      <c r="K28" s="552"/>
      <c r="L28" s="552"/>
      <c r="M28" s="552"/>
      <c r="N28" s="552"/>
      <c r="O28" s="552"/>
      <c r="P28" s="552"/>
      <c r="Q28" s="552"/>
      <c r="R28" s="552"/>
      <c r="S28" s="552"/>
      <c r="T28" s="552"/>
      <c r="U28" s="552"/>
      <c r="V28" s="277"/>
      <c r="W28" s="277"/>
      <c r="X28" s="277"/>
      <c r="Y28" s="277"/>
      <c r="Z28" s="277"/>
      <c r="AA28" s="277"/>
    </row>
    <row r="29" spans="1:27" ht="18.75">
      <c r="A29" s="549" t="s">
        <v>376</v>
      </c>
      <c r="B29" s="549"/>
      <c r="C29" s="549"/>
      <c r="D29" s="549"/>
      <c r="E29" s="549"/>
      <c r="F29" s="549"/>
      <c r="G29" s="549"/>
      <c r="H29" s="549"/>
      <c r="I29" s="549"/>
      <c r="J29" s="549"/>
      <c r="K29" s="552"/>
      <c r="L29" s="552"/>
      <c r="M29" s="552"/>
      <c r="N29" s="552"/>
      <c r="O29" s="552"/>
      <c r="P29" s="552"/>
      <c r="Q29" s="552"/>
      <c r="R29" s="552"/>
      <c r="S29" s="552"/>
      <c r="T29" s="552"/>
      <c r="U29" s="552"/>
    </row>
    <row r="30" spans="1:27" ht="18.75">
      <c r="A30" s="549" t="s">
        <v>377</v>
      </c>
      <c r="B30" s="549"/>
      <c r="C30" s="549"/>
      <c r="D30" s="549"/>
      <c r="E30" s="549"/>
      <c r="F30" s="549"/>
      <c r="G30" s="549"/>
      <c r="H30" s="549"/>
      <c r="I30" s="549"/>
      <c r="J30" s="549"/>
      <c r="K30" s="552"/>
      <c r="L30" s="552"/>
      <c r="M30" s="552"/>
      <c r="N30" s="552"/>
      <c r="O30" s="552"/>
      <c r="P30" s="552"/>
      <c r="Q30" s="552"/>
      <c r="R30" s="552"/>
      <c r="S30" s="552"/>
      <c r="T30" s="552"/>
      <c r="U30" s="552"/>
    </row>
    <row r="31" spans="1:27" ht="18.75">
      <c r="A31" s="550" t="s">
        <v>399</v>
      </c>
      <c r="B31" s="550"/>
      <c r="C31" s="550"/>
      <c r="D31" s="550"/>
      <c r="E31" s="550"/>
      <c r="F31" s="550"/>
      <c r="G31" s="550"/>
      <c r="H31" s="550"/>
      <c r="I31" s="550"/>
      <c r="J31" s="550"/>
      <c r="K31" s="552"/>
      <c r="L31" s="552"/>
      <c r="M31" s="552"/>
      <c r="N31" s="552"/>
      <c r="O31" s="552"/>
      <c r="P31" s="552"/>
      <c r="Q31" s="552"/>
      <c r="R31" s="552"/>
      <c r="S31" s="552"/>
      <c r="T31" s="552"/>
      <c r="U31" s="552"/>
    </row>
  </sheetData>
  <sheetProtection formatCells="0" formatColumns="0" formatRows="0" insertRows="0"/>
  <mergeCells count="59">
    <mergeCell ref="V2:AA2"/>
    <mergeCell ref="V3:V7"/>
    <mergeCell ref="W3:W7"/>
    <mergeCell ref="X3:X7"/>
    <mergeCell ref="Y3:Y7"/>
    <mergeCell ref="Z3:Z7"/>
    <mergeCell ref="AA3:AA7"/>
    <mergeCell ref="A29:J29"/>
    <mergeCell ref="A30:J30"/>
    <mergeCell ref="A31:J31"/>
    <mergeCell ref="K24:U24"/>
    <mergeCell ref="K25:U25"/>
    <mergeCell ref="K26:U26"/>
    <mergeCell ref="K27:U27"/>
    <mergeCell ref="K28:U28"/>
    <mergeCell ref="K29:U29"/>
    <mergeCell ref="K30:U30"/>
    <mergeCell ref="K31:U31"/>
    <mergeCell ref="A24:J24"/>
    <mergeCell ref="A25:J25"/>
    <mergeCell ref="A26:J26"/>
    <mergeCell ref="A27:J27"/>
    <mergeCell ref="A28:J28"/>
    <mergeCell ref="Q1:U1"/>
    <mergeCell ref="E1:P1"/>
    <mergeCell ref="A1:D1"/>
    <mergeCell ref="K5:M5"/>
    <mergeCell ref="K6:K7"/>
    <mergeCell ref="L6:L7"/>
    <mergeCell ref="M6:M7"/>
    <mergeCell ref="J5:J7"/>
    <mergeCell ref="I3:S3"/>
    <mergeCell ref="S4:S7"/>
    <mergeCell ref="C3:C7"/>
    <mergeCell ref="Q4:Q7"/>
    <mergeCell ref="R4:R7"/>
    <mergeCell ref="J4:O4"/>
    <mergeCell ref="P2:U2"/>
    <mergeCell ref="G3:G7"/>
    <mergeCell ref="M19:T19"/>
    <mergeCell ref="D3:E3"/>
    <mergeCell ref="M16:T16"/>
    <mergeCell ref="M17:T17"/>
    <mergeCell ref="A8:B8"/>
    <mergeCell ref="T3:T7"/>
    <mergeCell ref="E4:E7"/>
    <mergeCell ref="I4:I7"/>
    <mergeCell ref="F3:F7"/>
    <mergeCell ref="B3:B7"/>
    <mergeCell ref="P4:P7"/>
    <mergeCell ref="A16:F16"/>
    <mergeCell ref="A17:F17"/>
    <mergeCell ref="A19:F19"/>
    <mergeCell ref="U3:U7"/>
    <mergeCell ref="D4:D7"/>
    <mergeCell ref="N5:N7"/>
    <mergeCell ref="A3:A7"/>
    <mergeCell ref="O5:O7"/>
    <mergeCell ref="H3:H7"/>
  </mergeCells>
  <phoneticPr fontId="10" type="noConversion"/>
  <pageMargins left="0.39370078740157499" right="0.39370078740157499" top="0.41" bottom="0.45" header="0.31496062992126" footer="0.31496062992126"/>
  <pageSetup paperSize="9" scale="7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S55"/>
  <sheetViews>
    <sheetView tabSelected="1" view="pageBreakPreview" zoomScaleSheetLayoutView="100" workbookViewId="0">
      <selection activeCell="D13" sqref="D13"/>
    </sheetView>
  </sheetViews>
  <sheetFormatPr defaultColWidth="9" defaultRowHeight="15.75"/>
  <cols>
    <col min="1" max="1" width="4.125" style="368" customWidth="1"/>
    <col min="2" max="2" width="17.625" style="368" customWidth="1"/>
    <col min="3" max="12" width="8.125" style="93" customWidth="1"/>
    <col min="13" max="14" width="8.125" style="97" customWidth="1"/>
    <col min="15" max="15" width="8.75" style="97" customWidth="1"/>
    <col min="16" max="16" width="8.125" style="97" customWidth="1"/>
    <col min="17" max="18" width="6.75" style="97" customWidth="1"/>
    <col min="19" max="19" width="8.875" style="97" customWidth="1"/>
    <col min="20" max="20" width="8.375" style="97" customWidth="1"/>
    <col min="21" max="26" width="9" style="93"/>
    <col min="27" max="27" width="12.25" style="417" hidden="1" customWidth="1"/>
    <col min="28" max="28" width="12.25" style="93" hidden="1" customWidth="1"/>
    <col min="29" max="56" width="12.25" style="93" customWidth="1"/>
    <col min="57" max="16384" width="9" style="93"/>
  </cols>
  <sheetData>
    <row r="1" spans="1:45" ht="65.25" customHeight="1">
      <c r="A1" s="545" t="s">
        <v>280</v>
      </c>
      <c r="B1" s="545"/>
      <c r="C1" s="545"/>
      <c r="D1" s="545"/>
      <c r="E1" s="464" t="s">
        <v>525</v>
      </c>
      <c r="F1" s="464"/>
      <c r="G1" s="464"/>
      <c r="H1" s="464"/>
      <c r="I1" s="464"/>
      <c r="J1" s="464"/>
      <c r="K1" s="464"/>
      <c r="L1" s="464"/>
      <c r="M1" s="464"/>
      <c r="N1" s="464"/>
      <c r="O1" s="464"/>
      <c r="P1" s="553" t="str">
        <f>TT!C2</f>
        <v>Đơn vị, người báo cáo: Thi hành án dân sự tỉnh Cao Bằng
Đơn vị nhận báo cáo: Cục Quản lý Thi hành án dân sự</v>
      </c>
      <c r="Q1" s="553"/>
      <c r="R1" s="553"/>
      <c r="S1" s="553"/>
      <c r="T1" s="553"/>
    </row>
    <row r="2" spans="1:45" ht="17.25" customHeight="1">
      <c r="B2" s="369"/>
      <c r="C2" s="94"/>
      <c r="I2" s="95"/>
      <c r="J2" s="96"/>
      <c r="K2" s="96"/>
      <c r="L2" s="96"/>
      <c r="O2" s="98"/>
      <c r="P2" s="98"/>
      <c r="Q2" s="548" t="s">
        <v>196</v>
      </c>
      <c r="R2" s="548"/>
      <c r="S2" s="548"/>
      <c r="T2" s="548"/>
      <c r="U2" s="474" t="s">
        <v>404</v>
      </c>
      <c r="V2" s="474"/>
      <c r="W2" s="474"/>
      <c r="X2" s="474"/>
      <c r="Y2" s="474"/>
      <c r="Z2" s="474"/>
    </row>
    <row r="3" spans="1:45" s="110" customFormat="1" ht="15.75" customHeight="1">
      <c r="A3" s="560" t="s">
        <v>79</v>
      </c>
      <c r="B3" s="560" t="s">
        <v>80</v>
      </c>
      <c r="C3" s="530" t="s">
        <v>78</v>
      </c>
      <c r="D3" s="530" t="s">
        <v>4</v>
      </c>
      <c r="E3" s="530"/>
      <c r="F3" s="530" t="s">
        <v>292</v>
      </c>
      <c r="G3" s="530" t="s">
        <v>174</v>
      </c>
      <c r="H3" s="530" t="s">
        <v>30</v>
      </c>
      <c r="I3" s="480" t="s">
        <v>4</v>
      </c>
      <c r="J3" s="547"/>
      <c r="K3" s="547"/>
      <c r="L3" s="547"/>
      <c r="M3" s="547"/>
      <c r="N3" s="547"/>
      <c r="O3" s="547"/>
      <c r="P3" s="547"/>
      <c r="Q3" s="547"/>
      <c r="R3" s="481"/>
      <c r="S3" s="540" t="s">
        <v>299</v>
      </c>
      <c r="T3" s="528" t="s">
        <v>82</v>
      </c>
      <c r="U3" s="441" t="s">
        <v>422</v>
      </c>
      <c r="V3" s="441" t="s">
        <v>423</v>
      </c>
      <c r="W3" s="441" t="s">
        <v>424</v>
      </c>
      <c r="X3" s="441" t="s">
        <v>425</v>
      </c>
      <c r="Y3" s="441" t="s">
        <v>426</v>
      </c>
      <c r="Z3" s="441" t="s">
        <v>427</v>
      </c>
      <c r="AA3" s="418"/>
    </row>
    <row r="4" spans="1:45" s="110" customFormat="1" ht="15.75" customHeight="1">
      <c r="A4" s="561"/>
      <c r="B4" s="561"/>
      <c r="C4" s="530"/>
      <c r="D4" s="530" t="s">
        <v>301</v>
      </c>
      <c r="E4" s="530" t="s">
        <v>42</v>
      </c>
      <c r="F4" s="530"/>
      <c r="G4" s="530"/>
      <c r="H4" s="530"/>
      <c r="I4" s="530" t="s">
        <v>41</v>
      </c>
      <c r="J4" s="536" t="s">
        <v>4</v>
      </c>
      <c r="K4" s="546"/>
      <c r="L4" s="546"/>
      <c r="M4" s="546"/>
      <c r="N4" s="537"/>
      <c r="O4" s="530" t="s">
        <v>291</v>
      </c>
      <c r="P4" s="442" t="s">
        <v>293</v>
      </c>
      <c r="Q4" s="441" t="s">
        <v>298</v>
      </c>
      <c r="R4" s="441" t="s">
        <v>36</v>
      </c>
      <c r="S4" s="541"/>
      <c r="T4" s="529"/>
      <c r="U4" s="441"/>
      <c r="V4" s="441"/>
      <c r="W4" s="441"/>
      <c r="X4" s="441"/>
      <c r="Y4" s="441"/>
      <c r="Z4" s="441"/>
      <c r="AA4" s="418"/>
    </row>
    <row r="5" spans="1:45" s="110" customFormat="1" ht="15.75" customHeight="1">
      <c r="A5" s="561"/>
      <c r="B5" s="561"/>
      <c r="C5" s="530"/>
      <c r="D5" s="530"/>
      <c r="E5" s="530"/>
      <c r="F5" s="530"/>
      <c r="G5" s="530"/>
      <c r="H5" s="530"/>
      <c r="I5" s="530"/>
      <c r="J5" s="530" t="s">
        <v>66</v>
      </c>
      <c r="K5" s="536" t="s">
        <v>4</v>
      </c>
      <c r="L5" s="537"/>
      <c r="M5" s="530" t="s">
        <v>33</v>
      </c>
      <c r="N5" s="557" t="s">
        <v>311</v>
      </c>
      <c r="O5" s="530"/>
      <c r="P5" s="443"/>
      <c r="Q5" s="441"/>
      <c r="R5" s="441"/>
      <c r="S5" s="541"/>
      <c r="T5" s="529"/>
      <c r="U5" s="441"/>
      <c r="V5" s="441"/>
      <c r="W5" s="441"/>
      <c r="X5" s="441"/>
      <c r="Y5" s="441"/>
      <c r="Z5" s="441"/>
      <c r="AA5" s="418"/>
    </row>
    <row r="6" spans="1:45" s="110" customFormat="1" ht="15.75" customHeight="1">
      <c r="A6" s="561"/>
      <c r="B6" s="561"/>
      <c r="C6" s="530"/>
      <c r="D6" s="530"/>
      <c r="E6" s="530"/>
      <c r="F6" s="530"/>
      <c r="G6" s="530"/>
      <c r="H6" s="530"/>
      <c r="I6" s="530"/>
      <c r="J6" s="530"/>
      <c r="K6" s="528" t="s">
        <v>31</v>
      </c>
      <c r="L6" s="528" t="s">
        <v>295</v>
      </c>
      <c r="M6" s="530"/>
      <c r="N6" s="558"/>
      <c r="O6" s="530"/>
      <c r="P6" s="443"/>
      <c r="Q6" s="441"/>
      <c r="R6" s="441"/>
      <c r="S6" s="541"/>
      <c r="T6" s="529"/>
      <c r="U6" s="441"/>
      <c r="V6" s="441"/>
      <c r="W6" s="441"/>
      <c r="X6" s="441"/>
      <c r="Y6" s="441"/>
      <c r="Z6" s="441"/>
      <c r="AA6" s="418"/>
    </row>
    <row r="7" spans="1:45" s="110" customFormat="1" ht="52.5" customHeight="1">
      <c r="A7" s="562"/>
      <c r="B7" s="562"/>
      <c r="C7" s="530"/>
      <c r="D7" s="530"/>
      <c r="E7" s="530"/>
      <c r="F7" s="530"/>
      <c r="G7" s="530"/>
      <c r="H7" s="530"/>
      <c r="I7" s="530"/>
      <c r="J7" s="530"/>
      <c r="K7" s="534"/>
      <c r="L7" s="534"/>
      <c r="M7" s="530"/>
      <c r="N7" s="559"/>
      <c r="O7" s="530"/>
      <c r="P7" s="444"/>
      <c r="Q7" s="441"/>
      <c r="R7" s="441"/>
      <c r="S7" s="542"/>
      <c r="T7" s="529"/>
      <c r="U7" s="441"/>
      <c r="V7" s="441"/>
      <c r="W7" s="441"/>
      <c r="X7" s="441"/>
      <c r="Y7" s="441"/>
      <c r="Z7" s="441"/>
      <c r="AA7" s="418"/>
    </row>
    <row r="8" spans="1:45" ht="14.25" customHeight="1">
      <c r="A8" s="497" t="s">
        <v>3</v>
      </c>
      <c r="B8" s="498"/>
      <c r="C8" s="313">
        <v>1</v>
      </c>
      <c r="D8" s="313">
        <v>2</v>
      </c>
      <c r="E8" s="313">
        <v>3</v>
      </c>
      <c r="F8" s="313">
        <v>4</v>
      </c>
      <c r="G8" s="313">
        <v>5</v>
      </c>
      <c r="H8" s="313">
        <v>6</v>
      </c>
      <c r="I8" s="313">
        <v>7</v>
      </c>
      <c r="J8" s="313">
        <v>8</v>
      </c>
      <c r="K8" s="313">
        <v>9</v>
      </c>
      <c r="L8" s="313">
        <v>10</v>
      </c>
      <c r="M8" s="313">
        <v>11</v>
      </c>
      <c r="N8" s="313">
        <v>12</v>
      </c>
      <c r="O8" s="313">
        <v>13</v>
      </c>
      <c r="P8" s="313">
        <v>14</v>
      </c>
      <c r="Q8" s="313">
        <v>15</v>
      </c>
      <c r="R8" s="313">
        <v>16</v>
      </c>
      <c r="S8" s="313">
        <v>17</v>
      </c>
      <c r="T8" s="313">
        <v>18</v>
      </c>
      <c r="U8" s="428"/>
      <c r="V8" s="428"/>
      <c r="W8" s="428"/>
      <c r="X8" s="428"/>
      <c r="Y8" s="428"/>
      <c r="Z8" s="428"/>
    </row>
    <row r="9" spans="1:45" s="85" customFormat="1" ht="24" customHeight="1">
      <c r="A9" s="425"/>
      <c r="B9" s="425" t="s">
        <v>6</v>
      </c>
      <c r="C9" s="239">
        <f t="shared" ref="C9:C50" si="0">IF((D9+E9=F9+G9+H9),(F9+G9+H9),"SAI")</f>
        <v>2931</v>
      </c>
      <c r="D9" s="239">
        <f t="shared" ref="D9:R9" si="1">D10+D21</f>
        <v>656</v>
      </c>
      <c r="E9" s="239">
        <f t="shared" si="1"/>
        <v>2275</v>
      </c>
      <c r="F9" s="239">
        <f t="shared" si="1"/>
        <v>12</v>
      </c>
      <c r="G9" s="239">
        <f t="shared" si="1"/>
        <v>1</v>
      </c>
      <c r="H9" s="239">
        <f t="shared" ref="H9:H22" si="2">I9+O9+P9+Q9+R9</f>
        <v>2918</v>
      </c>
      <c r="I9" s="239">
        <f t="shared" ref="I9:I22" si="3">J9+M9+N9</f>
        <v>2603</v>
      </c>
      <c r="J9" s="239">
        <f t="shared" ref="J9:J22" si="4">K9+L9</f>
        <v>1714</v>
      </c>
      <c r="K9" s="239">
        <f t="shared" si="1"/>
        <v>1698</v>
      </c>
      <c r="L9" s="239">
        <f t="shared" si="1"/>
        <v>16</v>
      </c>
      <c r="M9" s="239">
        <f t="shared" si="1"/>
        <v>887</v>
      </c>
      <c r="N9" s="239">
        <f t="shared" si="1"/>
        <v>2</v>
      </c>
      <c r="O9" s="239">
        <f t="shared" si="1"/>
        <v>302</v>
      </c>
      <c r="P9" s="239">
        <f t="shared" si="1"/>
        <v>13</v>
      </c>
      <c r="Q9" s="239">
        <f t="shared" si="1"/>
        <v>0</v>
      </c>
      <c r="R9" s="239">
        <f t="shared" si="1"/>
        <v>0</v>
      </c>
      <c r="S9" s="239">
        <f t="shared" ref="S9:S50" si="5">SUM(M9:R9)</f>
        <v>1204</v>
      </c>
      <c r="T9" s="245">
        <f t="shared" ref="T9:T49" si="6">J9/I9</f>
        <v>0.65847099500576256</v>
      </c>
      <c r="U9" s="259">
        <f>C9-D9-E9</f>
        <v>0</v>
      </c>
      <c r="V9" s="259">
        <f>C9-F9-G9-H9</f>
        <v>0</v>
      </c>
      <c r="W9" s="259">
        <f>H9-I9-O9-P9-Q9-R9</f>
        <v>0</v>
      </c>
      <c r="X9" s="259">
        <f>I9-J9-M9-N9</f>
        <v>0</v>
      </c>
      <c r="Y9" s="259">
        <f>J9-K9-L9</f>
        <v>0</v>
      </c>
      <c r="Z9" s="259">
        <f>S9-M9-N9-O9-P9-Q9-R9</f>
        <v>0</v>
      </c>
      <c r="AA9" s="301">
        <f>AA10+AA21</f>
        <v>371</v>
      </c>
      <c r="AB9" s="563" t="s">
        <v>406</v>
      </c>
      <c r="AC9" s="301">
        <f>C9-'01'!D9</f>
        <v>0</v>
      </c>
      <c r="AD9" s="301">
        <f>D9-'01'!E9</f>
        <v>0</v>
      </c>
      <c r="AE9" s="301">
        <f>E9-'01'!F9</f>
        <v>0</v>
      </c>
      <c r="AF9" s="301">
        <f>F9-'01'!G9</f>
        <v>0</v>
      </c>
      <c r="AG9" s="301">
        <f>G9-'01'!H9</f>
        <v>0</v>
      </c>
      <c r="AH9" s="301">
        <f>H9-'01'!I9</f>
        <v>0</v>
      </c>
      <c r="AI9" s="301">
        <f>I9-'01'!J9</f>
        <v>0</v>
      </c>
      <c r="AJ9" s="301">
        <f>J9-'01'!K9</f>
        <v>0</v>
      </c>
      <c r="AK9" s="301">
        <f>K9-'01'!L9</f>
        <v>0</v>
      </c>
      <c r="AL9" s="301">
        <f>L9-'01'!M9</f>
        <v>0</v>
      </c>
      <c r="AM9" s="301">
        <f>M9-'01'!N9</f>
        <v>0</v>
      </c>
      <c r="AN9" s="301">
        <f>N9-'01'!O9</f>
        <v>0</v>
      </c>
      <c r="AO9" s="301">
        <f>O9-'01'!P9</f>
        <v>0</v>
      </c>
      <c r="AP9" s="301">
        <f>P9-'01'!Q9</f>
        <v>0</v>
      </c>
      <c r="AQ9" s="301">
        <f>Q9-'01'!R9</f>
        <v>0</v>
      </c>
      <c r="AR9" s="301">
        <f>R9-'01'!S9</f>
        <v>0</v>
      </c>
      <c r="AS9" s="301">
        <f>S9-'01'!T9</f>
        <v>0</v>
      </c>
    </row>
    <row r="10" spans="1:45" s="85" customFormat="1" ht="24" customHeight="1">
      <c r="A10" s="426" t="s">
        <v>0</v>
      </c>
      <c r="B10" s="393" t="s">
        <v>481</v>
      </c>
      <c r="C10" s="239">
        <f t="shared" si="0"/>
        <v>367</v>
      </c>
      <c r="D10" s="239">
        <f>SUM(D11:D20)</f>
        <v>80</v>
      </c>
      <c r="E10" s="239">
        <f>SUM(E11:E20)</f>
        <v>287</v>
      </c>
      <c r="F10" s="239">
        <f t="shared" ref="F10:R10" si="7">SUM(F11:F20)</f>
        <v>2</v>
      </c>
      <c r="G10" s="239">
        <f t="shared" si="7"/>
        <v>0</v>
      </c>
      <c r="H10" s="239">
        <f t="shared" si="2"/>
        <v>365</v>
      </c>
      <c r="I10" s="239">
        <f t="shared" si="3"/>
        <v>330</v>
      </c>
      <c r="J10" s="239">
        <f t="shared" si="4"/>
        <v>234</v>
      </c>
      <c r="K10" s="239">
        <f t="shared" si="7"/>
        <v>234</v>
      </c>
      <c r="L10" s="239">
        <f t="shared" si="7"/>
        <v>0</v>
      </c>
      <c r="M10" s="239">
        <f t="shared" si="7"/>
        <v>96</v>
      </c>
      <c r="N10" s="239">
        <f t="shared" si="7"/>
        <v>0</v>
      </c>
      <c r="O10" s="239">
        <f t="shared" si="7"/>
        <v>35</v>
      </c>
      <c r="P10" s="239">
        <f t="shared" si="7"/>
        <v>0</v>
      </c>
      <c r="Q10" s="239">
        <f t="shared" si="7"/>
        <v>0</v>
      </c>
      <c r="R10" s="239">
        <f t="shared" si="7"/>
        <v>0</v>
      </c>
      <c r="S10" s="239">
        <f t="shared" si="5"/>
        <v>131</v>
      </c>
      <c r="T10" s="245">
        <f t="shared" si="6"/>
        <v>0.70909090909090911</v>
      </c>
      <c r="U10" s="239">
        <f t="shared" ref="U10:Z10" si="8">SUM(U11:U19)</f>
        <v>0</v>
      </c>
      <c r="V10" s="239">
        <f t="shared" si="8"/>
        <v>0</v>
      </c>
      <c r="W10" s="239">
        <f t="shared" si="8"/>
        <v>0</v>
      </c>
      <c r="X10" s="239">
        <f t="shared" si="8"/>
        <v>0</v>
      </c>
      <c r="Y10" s="239">
        <f t="shared" si="8"/>
        <v>0</v>
      </c>
      <c r="Z10" s="239">
        <f t="shared" si="8"/>
        <v>0</v>
      </c>
      <c r="AA10" s="429">
        <f>SUM(AA11:AA19)</f>
        <v>24</v>
      </c>
      <c r="AB10" s="563"/>
    </row>
    <row r="11" spans="1:45" s="85" customFormat="1" ht="24" customHeight="1">
      <c r="A11" s="397" t="s">
        <v>8</v>
      </c>
      <c r="B11" s="386" t="s">
        <v>447</v>
      </c>
      <c r="C11" s="239">
        <f t="shared" si="0"/>
        <v>7</v>
      </c>
      <c r="D11" s="366">
        <v>0</v>
      </c>
      <c r="E11" s="367">
        <v>7</v>
      </c>
      <c r="F11" s="367">
        <v>0</v>
      </c>
      <c r="G11" s="367">
        <v>0</v>
      </c>
      <c r="H11" s="239">
        <f t="shared" si="2"/>
        <v>7</v>
      </c>
      <c r="I11" s="239">
        <f t="shared" si="3"/>
        <v>7</v>
      </c>
      <c r="J11" s="239">
        <f t="shared" si="4"/>
        <v>7</v>
      </c>
      <c r="K11" s="367">
        <v>7</v>
      </c>
      <c r="L11" s="367">
        <v>0</v>
      </c>
      <c r="M11" s="367">
        <v>0</v>
      </c>
      <c r="N11" s="367">
        <v>0</v>
      </c>
      <c r="O11" s="367">
        <v>0</v>
      </c>
      <c r="P11" s="367">
        <v>0</v>
      </c>
      <c r="Q11" s="367">
        <v>0</v>
      </c>
      <c r="R11" s="367">
        <v>0</v>
      </c>
      <c r="S11" s="239">
        <f t="shared" si="5"/>
        <v>0</v>
      </c>
      <c r="T11" s="245">
        <f t="shared" si="6"/>
        <v>1</v>
      </c>
      <c r="U11" s="259">
        <f t="shared" ref="U11:U19" si="9">C11-D11-E11</f>
        <v>0</v>
      </c>
      <c r="V11" s="259">
        <f t="shared" ref="V11:V19" si="10">C11-F11-G11-H11</f>
        <v>0</v>
      </c>
      <c r="W11" s="259">
        <f t="shared" ref="W11:W19" si="11">H11-I11-O11-P11-Q11-R11</f>
        <v>0</v>
      </c>
      <c r="X11" s="259">
        <f t="shared" ref="X11:X19" si="12">I11-J11-M11-N11</f>
        <v>0</v>
      </c>
      <c r="Y11" s="259">
        <f t="shared" ref="Y11:Y19" si="13">J11-K11-L11</f>
        <v>0</v>
      </c>
      <c r="Z11" s="259">
        <f t="shared" ref="Z11:Z19" si="14">S11-M11-N11-O11-P11-Q11-R11</f>
        <v>0</v>
      </c>
      <c r="AA11" s="419"/>
      <c r="AB11" s="563"/>
    </row>
    <row r="12" spans="1:45" s="85" customFormat="1" ht="24" customHeight="1">
      <c r="A12" s="397" t="s">
        <v>9</v>
      </c>
      <c r="B12" s="386" t="s">
        <v>463</v>
      </c>
      <c r="C12" s="239">
        <f t="shared" si="0"/>
        <v>10</v>
      </c>
      <c r="D12" s="177">
        <v>2</v>
      </c>
      <c r="E12" s="26">
        <v>8</v>
      </c>
      <c r="F12" s="26">
        <v>0</v>
      </c>
      <c r="G12" s="26">
        <v>0</v>
      </c>
      <c r="H12" s="239">
        <f t="shared" si="2"/>
        <v>10</v>
      </c>
      <c r="I12" s="239">
        <f t="shared" si="3"/>
        <v>10</v>
      </c>
      <c r="J12" s="239">
        <f t="shared" si="4"/>
        <v>9</v>
      </c>
      <c r="K12" s="26">
        <v>9</v>
      </c>
      <c r="L12" s="26">
        <v>0</v>
      </c>
      <c r="M12" s="26">
        <v>1</v>
      </c>
      <c r="N12" s="26">
        <v>0</v>
      </c>
      <c r="O12" s="26">
        <v>0</v>
      </c>
      <c r="P12" s="26">
        <v>0</v>
      </c>
      <c r="Q12" s="26">
        <v>0</v>
      </c>
      <c r="R12" s="26">
        <v>0</v>
      </c>
      <c r="S12" s="239">
        <f t="shared" si="5"/>
        <v>1</v>
      </c>
      <c r="T12" s="245">
        <f t="shared" si="6"/>
        <v>0.9</v>
      </c>
      <c r="U12" s="259">
        <f t="shared" si="9"/>
        <v>0</v>
      </c>
      <c r="V12" s="259">
        <f t="shared" si="10"/>
        <v>0</v>
      </c>
      <c r="W12" s="259">
        <f t="shared" si="11"/>
        <v>0</v>
      </c>
      <c r="X12" s="259">
        <f t="shared" si="12"/>
        <v>0</v>
      </c>
      <c r="Y12" s="259">
        <f t="shared" si="13"/>
        <v>0</v>
      </c>
      <c r="Z12" s="259">
        <f t="shared" si="14"/>
        <v>0</v>
      </c>
      <c r="AA12" s="419"/>
      <c r="AB12" s="563"/>
    </row>
    <row r="13" spans="1:45" s="85" customFormat="1" ht="24" customHeight="1">
      <c r="A13" s="397" t="s">
        <v>14</v>
      </c>
      <c r="B13" s="386" t="s">
        <v>493</v>
      </c>
      <c r="C13" s="239">
        <f t="shared" si="0"/>
        <v>6</v>
      </c>
      <c r="D13" s="177">
        <v>0</v>
      </c>
      <c r="E13" s="26">
        <v>6</v>
      </c>
      <c r="F13" s="26">
        <v>0</v>
      </c>
      <c r="G13" s="26">
        <v>0</v>
      </c>
      <c r="H13" s="239">
        <f t="shared" si="2"/>
        <v>6</v>
      </c>
      <c r="I13" s="239">
        <f t="shared" si="3"/>
        <v>6</v>
      </c>
      <c r="J13" s="239">
        <f t="shared" si="4"/>
        <v>4</v>
      </c>
      <c r="K13" s="26">
        <v>4</v>
      </c>
      <c r="L13" s="26">
        <v>0</v>
      </c>
      <c r="M13" s="26">
        <v>2</v>
      </c>
      <c r="N13" s="26">
        <v>0</v>
      </c>
      <c r="O13" s="26">
        <v>0</v>
      </c>
      <c r="P13" s="26">
        <v>0</v>
      </c>
      <c r="Q13" s="26">
        <v>0</v>
      </c>
      <c r="R13" s="26">
        <v>0</v>
      </c>
      <c r="S13" s="239">
        <f t="shared" si="5"/>
        <v>2</v>
      </c>
      <c r="T13" s="245">
        <f t="shared" si="6"/>
        <v>0.66666666666666663</v>
      </c>
      <c r="U13" s="259">
        <f t="shared" si="9"/>
        <v>0</v>
      </c>
      <c r="V13" s="259">
        <f t="shared" si="10"/>
        <v>0</v>
      </c>
      <c r="W13" s="259">
        <f t="shared" si="11"/>
        <v>0</v>
      </c>
      <c r="X13" s="259">
        <f t="shared" si="12"/>
        <v>0</v>
      </c>
      <c r="Y13" s="259">
        <f t="shared" si="13"/>
        <v>0</v>
      </c>
      <c r="Z13" s="259">
        <f t="shared" si="14"/>
        <v>0</v>
      </c>
      <c r="AA13" s="419"/>
      <c r="AB13" s="563"/>
    </row>
    <row r="14" spans="1:45" s="85" customFormat="1" ht="24" customHeight="1">
      <c r="A14" s="397" t="s">
        <v>17</v>
      </c>
      <c r="B14" s="386" t="s">
        <v>469</v>
      </c>
      <c r="C14" s="239">
        <f t="shared" si="0"/>
        <v>35</v>
      </c>
      <c r="D14" s="177">
        <v>6</v>
      </c>
      <c r="E14" s="26">
        <v>29</v>
      </c>
      <c r="F14" s="26">
        <v>0</v>
      </c>
      <c r="G14" s="26">
        <v>0</v>
      </c>
      <c r="H14" s="239">
        <f t="shared" si="2"/>
        <v>35</v>
      </c>
      <c r="I14" s="239">
        <f t="shared" si="3"/>
        <v>34</v>
      </c>
      <c r="J14" s="239">
        <f t="shared" si="4"/>
        <v>24</v>
      </c>
      <c r="K14" s="26">
        <v>24</v>
      </c>
      <c r="L14" s="26">
        <v>0</v>
      </c>
      <c r="M14" s="26">
        <v>10</v>
      </c>
      <c r="N14" s="26">
        <v>0</v>
      </c>
      <c r="O14" s="26">
        <v>1</v>
      </c>
      <c r="P14" s="26">
        <v>0</v>
      </c>
      <c r="Q14" s="26">
        <v>0</v>
      </c>
      <c r="R14" s="26">
        <v>0</v>
      </c>
      <c r="S14" s="239">
        <f t="shared" si="5"/>
        <v>11</v>
      </c>
      <c r="T14" s="245">
        <f t="shared" si="6"/>
        <v>0.70588235294117652</v>
      </c>
      <c r="U14" s="259">
        <f t="shared" si="9"/>
        <v>0</v>
      </c>
      <c r="V14" s="259">
        <f t="shared" si="10"/>
        <v>0</v>
      </c>
      <c r="W14" s="259">
        <f t="shared" si="11"/>
        <v>0</v>
      </c>
      <c r="X14" s="259">
        <f t="shared" si="12"/>
        <v>0</v>
      </c>
      <c r="Y14" s="259">
        <f t="shared" si="13"/>
        <v>0</v>
      </c>
      <c r="Z14" s="259">
        <f t="shared" si="14"/>
        <v>0</v>
      </c>
      <c r="AA14" s="419"/>
      <c r="AB14" s="563"/>
    </row>
    <row r="15" spans="1:45" s="85" customFormat="1" ht="24" customHeight="1">
      <c r="A15" s="397" t="s">
        <v>18</v>
      </c>
      <c r="B15" s="386" t="s">
        <v>464</v>
      </c>
      <c r="C15" s="239">
        <f t="shared" si="0"/>
        <v>84</v>
      </c>
      <c r="D15" s="177">
        <v>10</v>
      </c>
      <c r="E15" s="26">
        <v>74</v>
      </c>
      <c r="F15" s="26">
        <v>1</v>
      </c>
      <c r="G15" s="26">
        <v>0</v>
      </c>
      <c r="H15" s="239">
        <f t="shared" si="2"/>
        <v>83</v>
      </c>
      <c r="I15" s="239">
        <f t="shared" si="3"/>
        <v>77</v>
      </c>
      <c r="J15" s="239">
        <f t="shared" si="4"/>
        <v>65</v>
      </c>
      <c r="K15" s="26">
        <v>65</v>
      </c>
      <c r="L15" s="26">
        <v>0</v>
      </c>
      <c r="M15" s="26">
        <v>12</v>
      </c>
      <c r="N15" s="26">
        <v>0</v>
      </c>
      <c r="O15" s="26">
        <v>6</v>
      </c>
      <c r="P15" s="26">
        <v>0</v>
      </c>
      <c r="Q15" s="26">
        <v>0</v>
      </c>
      <c r="R15" s="26">
        <v>0</v>
      </c>
      <c r="S15" s="239">
        <f t="shared" si="5"/>
        <v>18</v>
      </c>
      <c r="T15" s="245">
        <f t="shared" si="6"/>
        <v>0.8441558441558441</v>
      </c>
      <c r="U15" s="259">
        <f t="shared" si="9"/>
        <v>0</v>
      </c>
      <c r="V15" s="259">
        <f t="shared" si="10"/>
        <v>0</v>
      </c>
      <c r="W15" s="259">
        <f t="shared" si="11"/>
        <v>0</v>
      </c>
      <c r="X15" s="259">
        <f t="shared" si="12"/>
        <v>0</v>
      </c>
      <c r="Y15" s="259">
        <f t="shared" si="13"/>
        <v>0</v>
      </c>
      <c r="Z15" s="259">
        <f t="shared" si="14"/>
        <v>0</v>
      </c>
      <c r="AA15" s="419">
        <v>1</v>
      </c>
      <c r="AB15" s="563"/>
    </row>
    <row r="16" spans="1:45" s="85" customFormat="1" ht="24" customHeight="1">
      <c r="A16" s="397" t="s">
        <v>19</v>
      </c>
      <c r="B16" s="386" t="s">
        <v>465</v>
      </c>
      <c r="C16" s="239">
        <f t="shared" si="0"/>
        <v>40</v>
      </c>
      <c r="D16" s="177">
        <v>12</v>
      </c>
      <c r="E16" s="26">
        <v>28</v>
      </c>
      <c r="F16" s="26">
        <v>0</v>
      </c>
      <c r="G16" s="26">
        <v>0</v>
      </c>
      <c r="H16" s="239">
        <f t="shared" si="2"/>
        <v>40</v>
      </c>
      <c r="I16" s="239">
        <f t="shared" si="3"/>
        <v>35</v>
      </c>
      <c r="J16" s="239">
        <f t="shared" si="4"/>
        <v>12</v>
      </c>
      <c r="K16" s="26">
        <v>12</v>
      </c>
      <c r="L16" s="26">
        <v>0</v>
      </c>
      <c r="M16" s="26">
        <v>23</v>
      </c>
      <c r="N16" s="26">
        <v>0</v>
      </c>
      <c r="O16" s="26">
        <v>5</v>
      </c>
      <c r="P16" s="26">
        <v>0</v>
      </c>
      <c r="Q16" s="26">
        <v>0</v>
      </c>
      <c r="R16" s="26">
        <v>0</v>
      </c>
      <c r="S16" s="239">
        <f t="shared" si="5"/>
        <v>28</v>
      </c>
      <c r="T16" s="245">
        <f t="shared" si="6"/>
        <v>0.34285714285714286</v>
      </c>
      <c r="U16" s="259">
        <f t="shared" si="9"/>
        <v>0</v>
      </c>
      <c r="V16" s="259">
        <f t="shared" si="10"/>
        <v>0</v>
      </c>
      <c r="W16" s="259">
        <f t="shared" si="11"/>
        <v>0</v>
      </c>
      <c r="X16" s="259">
        <f t="shared" si="12"/>
        <v>0</v>
      </c>
      <c r="Y16" s="259">
        <f t="shared" si="13"/>
        <v>0</v>
      </c>
      <c r="Z16" s="259">
        <f t="shared" si="14"/>
        <v>0</v>
      </c>
      <c r="AA16" s="419"/>
      <c r="AB16" s="563"/>
    </row>
    <row r="17" spans="1:28" s="85" customFormat="1" ht="24" customHeight="1">
      <c r="A17" s="397" t="s">
        <v>20</v>
      </c>
      <c r="B17" s="386" t="s">
        <v>467</v>
      </c>
      <c r="C17" s="239">
        <f t="shared" si="0"/>
        <v>48</v>
      </c>
      <c r="D17" s="177">
        <v>15</v>
      </c>
      <c r="E17" s="26">
        <v>33</v>
      </c>
      <c r="F17" s="26">
        <v>0</v>
      </c>
      <c r="G17" s="26">
        <v>0</v>
      </c>
      <c r="H17" s="239">
        <f t="shared" si="2"/>
        <v>48</v>
      </c>
      <c r="I17" s="239">
        <f t="shared" si="3"/>
        <v>45</v>
      </c>
      <c r="J17" s="239">
        <f t="shared" si="4"/>
        <v>27</v>
      </c>
      <c r="K17" s="26">
        <v>27</v>
      </c>
      <c r="L17" s="26">
        <v>0</v>
      </c>
      <c r="M17" s="26">
        <v>18</v>
      </c>
      <c r="N17" s="26">
        <v>0</v>
      </c>
      <c r="O17" s="26">
        <v>3</v>
      </c>
      <c r="P17" s="26">
        <v>0</v>
      </c>
      <c r="Q17" s="26">
        <v>0</v>
      </c>
      <c r="R17" s="26">
        <v>0</v>
      </c>
      <c r="S17" s="239">
        <f t="shared" si="5"/>
        <v>21</v>
      </c>
      <c r="T17" s="245">
        <f t="shared" si="6"/>
        <v>0.6</v>
      </c>
      <c r="U17" s="259">
        <f t="shared" si="9"/>
        <v>0</v>
      </c>
      <c r="V17" s="259">
        <f t="shared" si="10"/>
        <v>0</v>
      </c>
      <c r="W17" s="259">
        <f t="shared" si="11"/>
        <v>0</v>
      </c>
      <c r="X17" s="259">
        <f t="shared" si="12"/>
        <v>0</v>
      </c>
      <c r="Y17" s="259">
        <f t="shared" si="13"/>
        <v>0</v>
      </c>
      <c r="Z17" s="259">
        <f t="shared" si="14"/>
        <v>0</v>
      </c>
      <c r="AA17" s="419">
        <v>3</v>
      </c>
      <c r="AB17" s="563"/>
    </row>
    <row r="18" spans="1:28" s="85" customFormat="1" ht="24" customHeight="1">
      <c r="A18" s="397" t="s">
        <v>21</v>
      </c>
      <c r="B18" s="386" t="s">
        <v>468</v>
      </c>
      <c r="C18" s="239">
        <f t="shared" si="0"/>
        <v>47</v>
      </c>
      <c r="D18" s="177">
        <v>7</v>
      </c>
      <c r="E18" s="26">
        <v>40</v>
      </c>
      <c r="F18" s="26">
        <v>0</v>
      </c>
      <c r="G18" s="26">
        <v>0</v>
      </c>
      <c r="H18" s="239">
        <f t="shared" si="2"/>
        <v>47</v>
      </c>
      <c r="I18" s="239">
        <f t="shared" si="3"/>
        <v>45</v>
      </c>
      <c r="J18" s="239">
        <f t="shared" si="4"/>
        <v>32</v>
      </c>
      <c r="K18" s="26">
        <v>32</v>
      </c>
      <c r="L18" s="26">
        <v>0</v>
      </c>
      <c r="M18" s="26">
        <v>13</v>
      </c>
      <c r="N18" s="26">
        <v>0</v>
      </c>
      <c r="O18" s="26">
        <v>2</v>
      </c>
      <c r="P18" s="26">
        <v>0</v>
      </c>
      <c r="Q18" s="26">
        <v>0</v>
      </c>
      <c r="R18" s="26">
        <v>0</v>
      </c>
      <c r="S18" s="239">
        <f t="shared" si="5"/>
        <v>15</v>
      </c>
      <c r="T18" s="245">
        <f t="shared" si="6"/>
        <v>0.71111111111111114</v>
      </c>
      <c r="U18" s="259">
        <f t="shared" si="9"/>
        <v>0</v>
      </c>
      <c r="V18" s="259">
        <f t="shared" si="10"/>
        <v>0</v>
      </c>
      <c r="W18" s="259">
        <f t="shared" si="11"/>
        <v>0</v>
      </c>
      <c r="X18" s="259">
        <f t="shared" si="12"/>
        <v>0</v>
      </c>
      <c r="Y18" s="259">
        <f t="shared" si="13"/>
        <v>0</v>
      </c>
      <c r="Z18" s="259">
        <f t="shared" si="14"/>
        <v>0</v>
      </c>
      <c r="AA18" s="419">
        <v>13</v>
      </c>
      <c r="AB18" s="563"/>
    </row>
    <row r="19" spans="1:28" s="85" customFormat="1" ht="24" customHeight="1">
      <c r="A19" s="397" t="s">
        <v>22</v>
      </c>
      <c r="B19" s="386" t="s">
        <v>475</v>
      </c>
      <c r="C19" s="239">
        <f t="shared" si="0"/>
        <v>70</v>
      </c>
      <c r="D19" s="177">
        <v>28</v>
      </c>
      <c r="E19" s="26">
        <v>42</v>
      </c>
      <c r="F19" s="26">
        <v>1</v>
      </c>
      <c r="G19" s="26">
        <v>0</v>
      </c>
      <c r="H19" s="239">
        <f t="shared" si="2"/>
        <v>69</v>
      </c>
      <c r="I19" s="239">
        <f t="shared" si="3"/>
        <v>51</v>
      </c>
      <c r="J19" s="239">
        <f t="shared" si="4"/>
        <v>36</v>
      </c>
      <c r="K19" s="26">
        <v>36</v>
      </c>
      <c r="L19" s="26">
        <v>0</v>
      </c>
      <c r="M19" s="26">
        <v>15</v>
      </c>
      <c r="N19" s="26">
        <v>0</v>
      </c>
      <c r="O19" s="26">
        <v>18</v>
      </c>
      <c r="P19" s="26">
        <v>0</v>
      </c>
      <c r="Q19" s="26">
        <v>0</v>
      </c>
      <c r="R19" s="26">
        <v>0</v>
      </c>
      <c r="S19" s="239">
        <f t="shared" si="5"/>
        <v>33</v>
      </c>
      <c r="T19" s="245">
        <f t="shared" si="6"/>
        <v>0.70588235294117652</v>
      </c>
      <c r="U19" s="259">
        <f t="shared" si="9"/>
        <v>0</v>
      </c>
      <c r="V19" s="259">
        <f t="shared" si="10"/>
        <v>0</v>
      </c>
      <c r="W19" s="259">
        <f t="shared" si="11"/>
        <v>0</v>
      </c>
      <c r="X19" s="259">
        <f t="shared" si="12"/>
        <v>0</v>
      </c>
      <c r="Y19" s="259">
        <f t="shared" si="13"/>
        <v>0</v>
      </c>
      <c r="Z19" s="259">
        <f t="shared" si="14"/>
        <v>0</v>
      </c>
      <c r="AA19" s="419">
        <v>7</v>
      </c>
      <c r="AB19" s="563"/>
    </row>
    <row r="20" spans="1:28" s="85" customFormat="1" ht="24" customHeight="1">
      <c r="A20" s="397" t="s">
        <v>23</v>
      </c>
      <c r="B20" s="386" t="s">
        <v>512</v>
      </c>
      <c r="C20" s="239">
        <f t="shared" si="0"/>
        <v>20</v>
      </c>
      <c r="D20" s="177">
        <v>0</v>
      </c>
      <c r="E20" s="26">
        <v>20</v>
      </c>
      <c r="F20" s="26">
        <v>0</v>
      </c>
      <c r="G20" s="26">
        <v>0</v>
      </c>
      <c r="H20" s="239">
        <f t="shared" si="2"/>
        <v>20</v>
      </c>
      <c r="I20" s="239">
        <f t="shared" si="3"/>
        <v>20</v>
      </c>
      <c r="J20" s="239">
        <f t="shared" si="4"/>
        <v>18</v>
      </c>
      <c r="K20" s="26">
        <v>18</v>
      </c>
      <c r="L20" s="26">
        <v>0</v>
      </c>
      <c r="M20" s="26">
        <v>2</v>
      </c>
      <c r="N20" s="26">
        <v>0</v>
      </c>
      <c r="O20" s="26">
        <v>0</v>
      </c>
      <c r="P20" s="26">
        <v>0</v>
      </c>
      <c r="Q20" s="26">
        <v>0</v>
      </c>
      <c r="R20" s="26">
        <v>0</v>
      </c>
      <c r="S20" s="239">
        <f t="shared" si="5"/>
        <v>2</v>
      </c>
      <c r="T20" s="245">
        <f t="shared" si="6"/>
        <v>0.9</v>
      </c>
      <c r="U20" s="259"/>
      <c r="V20" s="259"/>
      <c r="W20" s="259"/>
      <c r="X20" s="259"/>
      <c r="Y20" s="259"/>
      <c r="Z20" s="259"/>
      <c r="AA20" s="419"/>
      <c r="AB20" s="563"/>
    </row>
    <row r="21" spans="1:28" s="85" customFormat="1" ht="24" customHeight="1">
      <c r="A21" s="426" t="s">
        <v>1</v>
      </c>
      <c r="B21" s="393" t="s">
        <v>5</v>
      </c>
      <c r="C21" s="239">
        <f t="shared" si="0"/>
        <v>2564</v>
      </c>
      <c r="D21" s="239">
        <f>D22+D29+D35+D42+D47</f>
        <v>576</v>
      </c>
      <c r="E21" s="239">
        <f>E22+E29+E35+E42+E47</f>
        <v>1988</v>
      </c>
      <c r="F21" s="239">
        <f>F22+F29+F35+F42+F47</f>
        <v>10</v>
      </c>
      <c r="G21" s="239">
        <f>G22+G29+G35+G42+G47</f>
        <v>1</v>
      </c>
      <c r="H21" s="239">
        <f t="shared" si="2"/>
        <v>2553</v>
      </c>
      <c r="I21" s="239">
        <f t="shared" si="3"/>
        <v>2273</v>
      </c>
      <c r="J21" s="239">
        <f t="shared" si="4"/>
        <v>1480</v>
      </c>
      <c r="K21" s="239">
        <f t="shared" ref="K21:AA21" si="15">K22+K29+K35+K42+K47</f>
        <v>1464</v>
      </c>
      <c r="L21" s="239">
        <f t="shared" si="15"/>
        <v>16</v>
      </c>
      <c r="M21" s="239">
        <f t="shared" si="15"/>
        <v>791</v>
      </c>
      <c r="N21" s="239">
        <f t="shared" si="15"/>
        <v>2</v>
      </c>
      <c r="O21" s="239">
        <f t="shared" si="15"/>
        <v>267</v>
      </c>
      <c r="P21" s="239">
        <f t="shared" si="15"/>
        <v>13</v>
      </c>
      <c r="Q21" s="239">
        <f t="shared" si="15"/>
        <v>0</v>
      </c>
      <c r="R21" s="239">
        <f t="shared" si="15"/>
        <v>0</v>
      </c>
      <c r="S21" s="239">
        <f t="shared" si="5"/>
        <v>1073</v>
      </c>
      <c r="T21" s="245">
        <f t="shared" si="6"/>
        <v>0.65112186537615491</v>
      </c>
      <c r="U21" s="239">
        <f t="shared" si="15"/>
        <v>0</v>
      </c>
      <c r="V21" s="239">
        <f t="shared" si="15"/>
        <v>0</v>
      </c>
      <c r="W21" s="239">
        <f t="shared" si="15"/>
        <v>0</v>
      </c>
      <c r="X21" s="239">
        <f t="shared" si="15"/>
        <v>0</v>
      </c>
      <c r="Y21" s="239">
        <f t="shared" si="15"/>
        <v>0</v>
      </c>
      <c r="Z21" s="239">
        <f t="shared" si="15"/>
        <v>0</v>
      </c>
      <c r="AA21" s="239">
        <f t="shared" si="15"/>
        <v>347</v>
      </c>
      <c r="AB21" s="563"/>
    </row>
    <row r="22" spans="1:28" s="85" customFormat="1" ht="24" customHeight="1">
      <c r="A22" s="426" t="s">
        <v>8</v>
      </c>
      <c r="B22" s="393" t="s">
        <v>482</v>
      </c>
      <c r="C22" s="239">
        <f t="shared" si="0"/>
        <v>1178</v>
      </c>
      <c r="D22" s="239">
        <f>SUM(D23:D28)</f>
        <v>219</v>
      </c>
      <c r="E22" s="239">
        <f>SUM(E23:E28)</f>
        <v>959</v>
      </c>
      <c r="F22" s="239">
        <f>SUM(F23:F28)</f>
        <v>5</v>
      </c>
      <c r="G22" s="239">
        <f>SUM(G23:G28)</f>
        <v>1</v>
      </c>
      <c r="H22" s="239">
        <f t="shared" si="2"/>
        <v>1172</v>
      </c>
      <c r="I22" s="239">
        <f t="shared" si="3"/>
        <v>1084</v>
      </c>
      <c r="J22" s="239">
        <f t="shared" si="4"/>
        <v>655</v>
      </c>
      <c r="K22" s="239">
        <f t="shared" ref="K22:R22" si="16">SUM(K23:K28)</f>
        <v>648</v>
      </c>
      <c r="L22" s="239">
        <f t="shared" si="16"/>
        <v>7</v>
      </c>
      <c r="M22" s="239">
        <f t="shared" si="16"/>
        <v>428</v>
      </c>
      <c r="N22" s="239">
        <f t="shared" si="16"/>
        <v>1</v>
      </c>
      <c r="O22" s="239">
        <f t="shared" si="16"/>
        <v>84</v>
      </c>
      <c r="P22" s="239">
        <f t="shared" si="16"/>
        <v>4</v>
      </c>
      <c r="Q22" s="239">
        <f t="shared" si="16"/>
        <v>0</v>
      </c>
      <c r="R22" s="239">
        <f t="shared" si="16"/>
        <v>0</v>
      </c>
      <c r="S22" s="239">
        <f t="shared" si="5"/>
        <v>517</v>
      </c>
      <c r="T22" s="245">
        <f t="shared" si="6"/>
        <v>0.60424354243542433</v>
      </c>
      <c r="U22" s="259">
        <f t="shared" ref="U22:U41" si="17">C22-D22-E22</f>
        <v>0</v>
      </c>
      <c r="V22" s="259">
        <f t="shared" ref="V22:V41" si="18">C22-F22-G22-H22</f>
        <v>0</v>
      </c>
      <c r="W22" s="259">
        <f t="shared" ref="W22:W41" si="19">H22-I22-O22-P22-Q22-R22</f>
        <v>0</v>
      </c>
      <c r="X22" s="259">
        <f t="shared" ref="X22:X41" si="20">I22-J22-M22-N22</f>
        <v>0</v>
      </c>
      <c r="Y22" s="259">
        <f t="shared" ref="Y22:Y41" si="21">J22-K22-L22</f>
        <v>0</v>
      </c>
      <c r="Z22" s="259">
        <f t="shared" ref="Z22:Z41" si="22">S22-M22-N22-O22-P22-Q22-R22</f>
        <v>0</v>
      </c>
      <c r="AA22" s="419">
        <f>SUM(AA23:AA28)</f>
        <v>127</v>
      </c>
      <c r="AB22" s="563"/>
    </row>
    <row r="23" spans="1:28" s="85" customFormat="1" ht="24" customHeight="1">
      <c r="A23" s="397" t="s">
        <v>10</v>
      </c>
      <c r="B23" s="386" t="s">
        <v>473</v>
      </c>
      <c r="C23" s="239">
        <f t="shared" si="0"/>
        <v>108</v>
      </c>
      <c r="D23" s="26">
        <v>21</v>
      </c>
      <c r="E23" s="26">
        <v>87</v>
      </c>
      <c r="F23" s="26">
        <v>0</v>
      </c>
      <c r="G23" s="26">
        <v>0</v>
      </c>
      <c r="H23" s="239">
        <f t="shared" ref="H23:H46" si="23">I23+O23+P23+Q23+R23</f>
        <v>108</v>
      </c>
      <c r="I23" s="239">
        <f t="shared" ref="I23:I46" si="24">J23+M23+N23</f>
        <v>100</v>
      </c>
      <c r="J23" s="239">
        <f t="shared" ref="J23:J46" si="25">K23+L23</f>
        <v>69</v>
      </c>
      <c r="K23" s="26">
        <v>68</v>
      </c>
      <c r="L23" s="26">
        <v>1</v>
      </c>
      <c r="M23" s="26">
        <v>31</v>
      </c>
      <c r="N23" s="26">
        <v>0</v>
      </c>
      <c r="O23" s="26">
        <v>7</v>
      </c>
      <c r="P23" s="26">
        <v>1</v>
      </c>
      <c r="Q23" s="26">
        <v>0</v>
      </c>
      <c r="R23" s="26">
        <v>0</v>
      </c>
      <c r="S23" s="239">
        <f t="shared" si="5"/>
        <v>39</v>
      </c>
      <c r="T23" s="245">
        <f t="shared" si="6"/>
        <v>0.69</v>
      </c>
      <c r="U23" s="259">
        <f t="shared" si="17"/>
        <v>0</v>
      </c>
      <c r="V23" s="259">
        <f t="shared" si="18"/>
        <v>0</v>
      </c>
      <c r="W23" s="259">
        <f t="shared" si="19"/>
        <v>0</v>
      </c>
      <c r="X23" s="259">
        <f t="shared" si="20"/>
        <v>0</v>
      </c>
      <c r="Y23" s="259">
        <f t="shared" si="21"/>
        <v>0</v>
      </c>
      <c r="Z23" s="259">
        <f t="shared" si="22"/>
        <v>0</v>
      </c>
      <c r="AA23" s="419">
        <v>10</v>
      </c>
      <c r="AB23" s="563"/>
    </row>
    <row r="24" spans="1:28" s="85" customFormat="1" ht="24" customHeight="1">
      <c r="A24" s="397" t="s">
        <v>11</v>
      </c>
      <c r="B24" s="386" t="s">
        <v>466</v>
      </c>
      <c r="C24" s="239">
        <f t="shared" si="0"/>
        <v>166</v>
      </c>
      <c r="D24" s="26">
        <v>39</v>
      </c>
      <c r="E24" s="26">
        <v>127</v>
      </c>
      <c r="F24" s="26">
        <v>0</v>
      </c>
      <c r="G24" s="26">
        <v>1</v>
      </c>
      <c r="H24" s="239">
        <f t="shared" si="23"/>
        <v>165</v>
      </c>
      <c r="I24" s="239">
        <f t="shared" si="24"/>
        <v>158</v>
      </c>
      <c r="J24" s="239">
        <f t="shared" si="25"/>
        <v>72</v>
      </c>
      <c r="K24" s="388">
        <v>72</v>
      </c>
      <c r="L24" s="388">
        <v>0</v>
      </c>
      <c r="M24" s="388">
        <v>86</v>
      </c>
      <c r="N24" s="388">
        <v>0</v>
      </c>
      <c r="O24" s="388">
        <v>7</v>
      </c>
      <c r="P24" s="388">
        <v>0</v>
      </c>
      <c r="Q24" s="388">
        <v>0</v>
      </c>
      <c r="R24" s="388">
        <v>0</v>
      </c>
      <c r="S24" s="239">
        <f t="shared" si="5"/>
        <v>93</v>
      </c>
      <c r="T24" s="245">
        <f t="shared" si="6"/>
        <v>0.45569620253164556</v>
      </c>
      <c r="U24" s="259">
        <f t="shared" si="17"/>
        <v>0</v>
      </c>
      <c r="V24" s="259">
        <f t="shared" si="18"/>
        <v>0</v>
      </c>
      <c r="W24" s="259">
        <f t="shared" si="19"/>
        <v>0</v>
      </c>
      <c r="X24" s="259">
        <f t="shared" si="20"/>
        <v>0</v>
      </c>
      <c r="Y24" s="259">
        <f t="shared" si="21"/>
        <v>0</v>
      </c>
      <c r="Z24" s="259">
        <f t="shared" si="22"/>
        <v>0</v>
      </c>
      <c r="AA24" s="419">
        <v>27</v>
      </c>
      <c r="AB24" s="563"/>
    </row>
    <row r="25" spans="1:28" s="424" customFormat="1" ht="24" customHeight="1">
      <c r="A25" s="397" t="s">
        <v>32</v>
      </c>
      <c r="B25" s="386" t="s">
        <v>479</v>
      </c>
      <c r="C25" s="239">
        <f t="shared" si="0"/>
        <v>188</v>
      </c>
      <c r="D25" s="388">
        <v>43</v>
      </c>
      <c r="E25" s="388">
        <v>145</v>
      </c>
      <c r="F25" s="388">
        <v>1</v>
      </c>
      <c r="G25" s="388">
        <v>0</v>
      </c>
      <c r="H25" s="239">
        <f t="shared" si="23"/>
        <v>187</v>
      </c>
      <c r="I25" s="239">
        <f t="shared" si="24"/>
        <v>162</v>
      </c>
      <c r="J25" s="239">
        <f t="shared" si="25"/>
        <v>98</v>
      </c>
      <c r="K25" s="388">
        <v>98</v>
      </c>
      <c r="L25" s="388">
        <v>0</v>
      </c>
      <c r="M25" s="388">
        <v>64</v>
      </c>
      <c r="N25" s="388">
        <v>0</v>
      </c>
      <c r="O25" s="388">
        <v>25</v>
      </c>
      <c r="P25" s="388">
        <v>0</v>
      </c>
      <c r="Q25" s="388">
        <v>0</v>
      </c>
      <c r="R25" s="388">
        <v>0</v>
      </c>
      <c r="S25" s="239">
        <f t="shared" si="5"/>
        <v>89</v>
      </c>
      <c r="T25" s="245">
        <f t="shared" si="6"/>
        <v>0.60493827160493829</v>
      </c>
      <c r="U25" s="422">
        <f t="shared" si="17"/>
        <v>0</v>
      </c>
      <c r="V25" s="422">
        <f t="shared" si="18"/>
        <v>0</v>
      </c>
      <c r="W25" s="422">
        <f t="shared" si="19"/>
        <v>0</v>
      </c>
      <c r="X25" s="422">
        <f t="shared" si="20"/>
        <v>0</v>
      </c>
      <c r="Y25" s="422">
        <f t="shared" si="21"/>
        <v>0</v>
      </c>
      <c r="Z25" s="422">
        <f t="shared" si="22"/>
        <v>0</v>
      </c>
      <c r="AA25" s="423">
        <v>20</v>
      </c>
      <c r="AB25" s="563"/>
    </row>
    <row r="26" spans="1:28" s="424" customFormat="1" ht="24" customHeight="1">
      <c r="A26" s="397" t="s">
        <v>34</v>
      </c>
      <c r="B26" s="386" t="s">
        <v>504</v>
      </c>
      <c r="C26" s="239">
        <f t="shared" si="0"/>
        <v>232</v>
      </c>
      <c r="D26" s="388">
        <v>44</v>
      </c>
      <c r="E26" s="388">
        <v>188</v>
      </c>
      <c r="F26" s="388">
        <v>2</v>
      </c>
      <c r="G26" s="388">
        <v>0</v>
      </c>
      <c r="H26" s="239">
        <f t="shared" si="23"/>
        <v>230</v>
      </c>
      <c r="I26" s="239">
        <f t="shared" si="24"/>
        <v>215</v>
      </c>
      <c r="J26" s="239">
        <f t="shared" si="25"/>
        <v>113</v>
      </c>
      <c r="K26" s="388">
        <v>111</v>
      </c>
      <c r="L26" s="388">
        <v>2</v>
      </c>
      <c r="M26" s="388">
        <v>102</v>
      </c>
      <c r="N26" s="388">
        <v>0</v>
      </c>
      <c r="O26" s="388">
        <v>12</v>
      </c>
      <c r="P26" s="388">
        <v>3</v>
      </c>
      <c r="Q26" s="388">
        <v>0</v>
      </c>
      <c r="R26" s="388">
        <v>0</v>
      </c>
      <c r="S26" s="239">
        <f t="shared" si="5"/>
        <v>117</v>
      </c>
      <c r="T26" s="245">
        <f t="shared" si="6"/>
        <v>0.52558139534883719</v>
      </c>
      <c r="U26" s="422">
        <f t="shared" si="17"/>
        <v>0</v>
      </c>
      <c r="V26" s="422">
        <f t="shared" si="18"/>
        <v>0</v>
      </c>
      <c r="W26" s="422">
        <f t="shared" si="19"/>
        <v>0</v>
      </c>
      <c r="X26" s="422">
        <f t="shared" si="20"/>
        <v>0</v>
      </c>
      <c r="Y26" s="422">
        <f t="shared" si="21"/>
        <v>0</v>
      </c>
      <c r="Z26" s="422">
        <f t="shared" si="22"/>
        <v>0</v>
      </c>
      <c r="AA26" s="423">
        <v>23</v>
      </c>
      <c r="AB26" s="563"/>
    </row>
    <row r="27" spans="1:28" s="424" customFormat="1" ht="24" customHeight="1">
      <c r="A27" s="397" t="s">
        <v>35</v>
      </c>
      <c r="B27" s="386" t="s">
        <v>499</v>
      </c>
      <c r="C27" s="239">
        <f t="shared" si="0"/>
        <v>277</v>
      </c>
      <c r="D27" s="388">
        <v>47</v>
      </c>
      <c r="E27" s="388">
        <v>230</v>
      </c>
      <c r="F27" s="388">
        <v>0</v>
      </c>
      <c r="G27" s="388">
        <v>0</v>
      </c>
      <c r="H27" s="239">
        <f t="shared" si="23"/>
        <v>277</v>
      </c>
      <c r="I27" s="239">
        <f t="shared" si="24"/>
        <v>253</v>
      </c>
      <c r="J27" s="239">
        <f t="shared" si="25"/>
        <v>172</v>
      </c>
      <c r="K27" s="388">
        <v>169</v>
      </c>
      <c r="L27" s="388">
        <v>3</v>
      </c>
      <c r="M27" s="388">
        <v>80</v>
      </c>
      <c r="N27" s="388">
        <v>1</v>
      </c>
      <c r="O27" s="388">
        <v>24</v>
      </c>
      <c r="P27" s="388">
        <v>0</v>
      </c>
      <c r="Q27" s="388">
        <v>0</v>
      </c>
      <c r="R27" s="388">
        <v>0</v>
      </c>
      <c r="S27" s="239">
        <f t="shared" si="5"/>
        <v>105</v>
      </c>
      <c r="T27" s="245">
        <f t="shared" si="6"/>
        <v>0.67984189723320154</v>
      </c>
      <c r="U27" s="422">
        <f t="shared" si="17"/>
        <v>0</v>
      </c>
      <c r="V27" s="422">
        <f t="shared" si="18"/>
        <v>0</v>
      </c>
      <c r="W27" s="422">
        <f t="shared" si="19"/>
        <v>0</v>
      </c>
      <c r="X27" s="422">
        <f t="shared" si="20"/>
        <v>0</v>
      </c>
      <c r="Y27" s="422">
        <f t="shared" si="21"/>
        <v>0</v>
      </c>
      <c r="Z27" s="422">
        <f t="shared" si="22"/>
        <v>0</v>
      </c>
      <c r="AA27" s="423">
        <v>30</v>
      </c>
      <c r="AB27" s="563"/>
    </row>
    <row r="28" spans="1:28" s="85" customFormat="1" ht="24" customHeight="1">
      <c r="A28" s="397" t="s">
        <v>55</v>
      </c>
      <c r="B28" s="386" t="s">
        <v>476</v>
      </c>
      <c r="C28" s="239">
        <f t="shared" si="0"/>
        <v>207</v>
      </c>
      <c r="D28" s="26">
        <v>25</v>
      </c>
      <c r="E28" s="26">
        <v>182</v>
      </c>
      <c r="F28" s="26">
        <v>2</v>
      </c>
      <c r="G28" s="26">
        <v>0</v>
      </c>
      <c r="H28" s="239">
        <f t="shared" si="23"/>
        <v>205</v>
      </c>
      <c r="I28" s="239">
        <f t="shared" si="24"/>
        <v>196</v>
      </c>
      <c r="J28" s="239">
        <f t="shared" si="25"/>
        <v>131</v>
      </c>
      <c r="K28" s="388">
        <v>130</v>
      </c>
      <c r="L28" s="388">
        <v>1</v>
      </c>
      <c r="M28" s="388">
        <v>65</v>
      </c>
      <c r="N28" s="388">
        <v>0</v>
      </c>
      <c r="O28" s="388">
        <v>9</v>
      </c>
      <c r="P28" s="388">
        <v>0</v>
      </c>
      <c r="Q28" s="388">
        <v>0</v>
      </c>
      <c r="R28" s="388">
        <v>0</v>
      </c>
      <c r="S28" s="239">
        <f t="shared" si="5"/>
        <v>74</v>
      </c>
      <c r="T28" s="245">
        <f t="shared" si="6"/>
        <v>0.66836734693877553</v>
      </c>
      <c r="U28" s="259">
        <f t="shared" si="17"/>
        <v>0</v>
      </c>
      <c r="V28" s="259">
        <f t="shared" si="18"/>
        <v>0</v>
      </c>
      <c r="W28" s="259">
        <f t="shared" si="19"/>
        <v>0</v>
      </c>
      <c r="X28" s="259">
        <f t="shared" si="20"/>
        <v>0</v>
      </c>
      <c r="Y28" s="259">
        <f t="shared" si="21"/>
        <v>0</v>
      </c>
      <c r="Z28" s="259">
        <f t="shared" si="22"/>
        <v>0</v>
      </c>
      <c r="AA28" s="419">
        <v>17</v>
      </c>
      <c r="AB28" s="563"/>
    </row>
    <row r="29" spans="1:28" s="85" customFormat="1" ht="24" customHeight="1">
      <c r="A29" s="426" t="s">
        <v>9</v>
      </c>
      <c r="B29" s="393" t="s">
        <v>483</v>
      </c>
      <c r="C29" s="239">
        <f t="shared" si="0"/>
        <v>339</v>
      </c>
      <c r="D29" s="239">
        <f>SUM(D30:D34)</f>
        <v>108</v>
      </c>
      <c r="E29" s="239">
        <f>SUM(E30:E34)</f>
        <v>231</v>
      </c>
      <c r="F29" s="239">
        <f>SUM(F30:F34)</f>
        <v>0</v>
      </c>
      <c r="G29" s="239">
        <f>SUM(G30:G34)</f>
        <v>0</v>
      </c>
      <c r="H29" s="239">
        <f t="shared" si="23"/>
        <v>339</v>
      </c>
      <c r="I29" s="239">
        <f t="shared" si="24"/>
        <v>281</v>
      </c>
      <c r="J29" s="239">
        <f t="shared" si="25"/>
        <v>189</v>
      </c>
      <c r="K29" s="239">
        <f t="shared" ref="K29:R29" si="26">SUM(K30:K34)</f>
        <v>189</v>
      </c>
      <c r="L29" s="239">
        <f t="shared" si="26"/>
        <v>0</v>
      </c>
      <c r="M29" s="239">
        <f t="shared" si="26"/>
        <v>92</v>
      </c>
      <c r="N29" s="239">
        <f t="shared" si="26"/>
        <v>0</v>
      </c>
      <c r="O29" s="239">
        <f t="shared" si="26"/>
        <v>58</v>
      </c>
      <c r="P29" s="239">
        <f t="shared" si="26"/>
        <v>0</v>
      </c>
      <c r="Q29" s="239">
        <f t="shared" si="26"/>
        <v>0</v>
      </c>
      <c r="R29" s="239">
        <f t="shared" si="26"/>
        <v>0</v>
      </c>
      <c r="S29" s="239">
        <f t="shared" si="5"/>
        <v>150</v>
      </c>
      <c r="T29" s="245">
        <f t="shared" si="6"/>
        <v>0.67259786476868333</v>
      </c>
      <c r="U29" s="259">
        <f t="shared" si="17"/>
        <v>0</v>
      </c>
      <c r="V29" s="259">
        <f t="shared" si="18"/>
        <v>0</v>
      </c>
      <c r="W29" s="259">
        <f t="shared" si="19"/>
        <v>0</v>
      </c>
      <c r="X29" s="259">
        <f t="shared" si="20"/>
        <v>0</v>
      </c>
      <c r="Y29" s="259">
        <f t="shared" si="21"/>
        <v>0</v>
      </c>
      <c r="Z29" s="259">
        <f t="shared" si="22"/>
        <v>0</v>
      </c>
      <c r="AA29" s="419">
        <f>SUM(AA30:AA34)</f>
        <v>39</v>
      </c>
      <c r="AB29" s="563"/>
    </row>
    <row r="30" spans="1:28" s="85" customFormat="1" ht="24" customHeight="1">
      <c r="A30" s="397" t="s">
        <v>12</v>
      </c>
      <c r="B30" s="386" t="s">
        <v>505</v>
      </c>
      <c r="C30" s="239">
        <f t="shared" si="0"/>
        <v>28</v>
      </c>
      <c r="D30" s="26">
        <v>8</v>
      </c>
      <c r="E30" s="26">
        <v>20</v>
      </c>
      <c r="F30" s="26">
        <v>0</v>
      </c>
      <c r="G30" s="26">
        <v>0</v>
      </c>
      <c r="H30" s="239">
        <f t="shared" si="23"/>
        <v>28</v>
      </c>
      <c r="I30" s="239">
        <f t="shared" si="24"/>
        <v>24</v>
      </c>
      <c r="J30" s="239">
        <f t="shared" si="25"/>
        <v>14</v>
      </c>
      <c r="K30" s="26">
        <v>14</v>
      </c>
      <c r="L30" s="26">
        <v>0</v>
      </c>
      <c r="M30" s="26">
        <v>10</v>
      </c>
      <c r="N30" s="26">
        <v>0</v>
      </c>
      <c r="O30" s="26">
        <v>4</v>
      </c>
      <c r="P30" s="26">
        <v>0</v>
      </c>
      <c r="Q30" s="26">
        <v>0</v>
      </c>
      <c r="R30" s="26">
        <v>0</v>
      </c>
      <c r="S30" s="239">
        <f t="shared" si="5"/>
        <v>14</v>
      </c>
      <c r="T30" s="245">
        <f t="shared" si="6"/>
        <v>0.58333333333333337</v>
      </c>
      <c r="U30" s="259">
        <f t="shared" si="17"/>
        <v>0</v>
      </c>
      <c r="V30" s="259">
        <f t="shared" si="18"/>
        <v>0</v>
      </c>
      <c r="W30" s="259">
        <f t="shared" si="19"/>
        <v>0</v>
      </c>
      <c r="X30" s="259">
        <f t="shared" si="20"/>
        <v>0</v>
      </c>
      <c r="Y30" s="259">
        <f t="shared" si="21"/>
        <v>0</v>
      </c>
      <c r="Z30" s="259">
        <f t="shared" si="22"/>
        <v>0</v>
      </c>
      <c r="AA30" s="419">
        <v>3</v>
      </c>
      <c r="AB30" s="563"/>
    </row>
    <row r="31" spans="1:28" s="85" customFormat="1" ht="24" customHeight="1">
      <c r="A31" s="397" t="s">
        <v>13</v>
      </c>
      <c r="B31" s="386" t="s">
        <v>506</v>
      </c>
      <c r="C31" s="239">
        <f t="shared" si="0"/>
        <v>47</v>
      </c>
      <c r="D31" s="26">
        <v>6</v>
      </c>
      <c r="E31" s="26">
        <v>41</v>
      </c>
      <c r="F31" s="26">
        <v>0</v>
      </c>
      <c r="G31" s="26">
        <v>0</v>
      </c>
      <c r="H31" s="239">
        <f t="shared" si="23"/>
        <v>47</v>
      </c>
      <c r="I31" s="239">
        <f t="shared" si="24"/>
        <v>42</v>
      </c>
      <c r="J31" s="239">
        <f t="shared" si="25"/>
        <v>36</v>
      </c>
      <c r="K31" s="26">
        <v>36</v>
      </c>
      <c r="L31" s="26">
        <v>0</v>
      </c>
      <c r="M31" s="26">
        <v>6</v>
      </c>
      <c r="N31" s="26">
        <v>0</v>
      </c>
      <c r="O31" s="26">
        <v>5</v>
      </c>
      <c r="P31" s="26">
        <v>0</v>
      </c>
      <c r="Q31" s="26">
        <v>0</v>
      </c>
      <c r="R31" s="26">
        <v>0</v>
      </c>
      <c r="S31" s="239">
        <f t="shared" si="5"/>
        <v>11</v>
      </c>
      <c r="T31" s="245">
        <f t="shared" si="6"/>
        <v>0.8571428571428571</v>
      </c>
      <c r="U31" s="259">
        <f t="shared" si="17"/>
        <v>0</v>
      </c>
      <c r="V31" s="259">
        <f t="shared" si="18"/>
        <v>0</v>
      </c>
      <c r="W31" s="259">
        <f t="shared" si="19"/>
        <v>0</v>
      </c>
      <c r="X31" s="259">
        <f t="shared" si="20"/>
        <v>0</v>
      </c>
      <c r="Y31" s="259">
        <f t="shared" si="21"/>
        <v>0</v>
      </c>
      <c r="Z31" s="259">
        <f t="shared" si="22"/>
        <v>0</v>
      </c>
      <c r="AA31" s="419">
        <v>6</v>
      </c>
      <c r="AB31" s="563"/>
    </row>
    <row r="32" spans="1:28" s="85" customFormat="1" ht="24" customHeight="1">
      <c r="A32" s="397" t="s">
        <v>164</v>
      </c>
      <c r="B32" s="386" t="s">
        <v>507</v>
      </c>
      <c r="C32" s="239">
        <f t="shared" si="0"/>
        <v>67</v>
      </c>
      <c r="D32" s="26">
        <v>27</v>
      </c>
      <c r="E32" s="26">
        <v>40</v>
      </c>
      <c r="F32" s="26">
        <v>0</v>
      </c>
      <c r="G32" s="26">
        <v>0</v>
      </c>
      <c r="H32" s="239">
        <f t="shared" si="23"/>
        <v>67</v>
      </c>
      <c r="I32" s="239">
        <f t="shared" si="24"/>
        <v>54</v>
      </c>
      <c r="J32" s="239">
        <f t="shared" si="25"/>
        <v>23</v>
      </c>
      <c r="K32" s="26">
        <v>23</v>
      </c>
      <c r="L32" s="26">
        <v>0</v>
      </c>
      <c r="M32" s="26">
        <v>31</v>
      </c>
      <c r="N32" s="26">
        <v>0</v>
      </c>
      <c r="O32" s="26">
        <v>13</v>
      </c>
      <c r="P32" s="26">
        <v>0</v>
      </c>
      <c r="Q32" s="26">
        <v>0</v>
      </c>
      <c r="R32" s="26">
        <v>0</v>
      </c>
      <c r="S32" s="239">
        <f t="shared" si="5"/>
        <v>44</v>
      </c>
      <c r="T32" s="245">
        <f t="shared" si="6"/>
        <v>0.42592592592592593</v>
      </c>
      <c r="U32" s="259">
        <f t="shared" si="17"/>
        <v>0</v>
      </c>
      <c r="V32" s="259">
        <f t="shared" si="18"/>
        <v>0</v>
      </c>
      <c r="W32" s="259">
        <f t="shared" si="19"/>
        <v>0</v>
      </c>
      <c r="X32" s="259">
        <f t="shared" si="20"/>
        <v>0</v>
      </c>
      <c r="Y32" s="259">
        <f t="shared" si="21"/>
        <v>0</v>
      </c>
      <c r="Z32" s="259">
        <f t="shared" si="22"/>
        <v>0</v>
      </c>
      <c r="AA32" s="419">
        <v>12</v>
      </c>
      <c r="AB32" s="563"/>
    </row>
    <row r="33" spans="1:28" s="85" customFormat="1" ht="24" customHeight="1">
      <c r="A33" s="397" t="s">
        <v>197</v>
      </c>
      <c r="B33" s="386" t="s">
        <v>508</v>
      </c>
      <c r="C33" s="239">
        <f t="shared" si="0"/>
        <v>123</v>
      </c>
      <c r="D33" s="26">
        <v>40</v>
      </c>
      <c r="E33" s="26">
        <v>83</v>
      </c>
      <c r="F33" s="26">
        <v>0</v>
      </c>
      <c r="G33" s="26">
        <v>0</v>
      </c>
      <c r="H33" s="239">
        <f t="shared" si="23"/>
        <v>123</v>
      </c>
      <c r="I33" s="239">
        <f t="shared" si="24"/>
        <v>100</v>
      </c>
      <c r="J33" s="239">
        <f t="shared" si="25"/>
        <v>75</v>
      </c>
      <c r="K33" s="26">
        <v>75</v>
      </c>
      <c r="L33" s="26">
        <v>0</v>
      </c>
      <c r="M33" s="26">
        <v>25</v>
      </c>
      <c r="N33" s="26">
        <v>0</v>
      </c>
      <c r="O33" s="26">
        <v>23</v>
      </c>
      <c r="P33" s="26">
        <v>0</v>
      </c>
      <c r="Q33" s="26">
        <v>0</v>
      </c>
      <c r="R33" s="26">
        <v>0</v>
      </c>
      <c r="S33" s="239">
        <f t="shared" si="5"/>
        <v>48</v>
      </c>
      <c r="T33" s="245">
        <f t="shared" si="6"/>
        <v>0.75</v>
      </c>
      <c r="U33" s="259">
        <f t="shared" si="17"/>
        <v>0</v>
      </c>
      <c r="V33" s="259">
        <f t="shared" si="18"/>
        <v>0</v>
      </c>
      <c r="W33" s="259">
        <f t="shared" si="19"/>
        <v>0</v>
      </c>
      <c r="X33" s="259">
        <f t="shared" si="20"/>
        <v>0</v>
      </c>
      <c r="Y33" s="259">
        <f t="shared" si="21"/>
        <v>0</v>
      </c>
      <c r="Z33" s="259">
        <f t="shared" si="22"/>
        <v>0</v>
      </c>
      <c r="AA33" s="419"/>
      <c r="AB33" s="563"/>
    </row>
    <row r="34" spans="1:28" s="85" customFormat="1" ht="24" customHeight="1">
      <c r="A34" s="397" t="s">
        <v>198</v>
      </c>
      <c r="B34" s="386" t="s">
        <v>509</v>
      </c>
      <c r="C34" s="239">
        <f t="shared" si="0"/>
        <v>74</v>
      </c>
      <c r="D34" s="26">
        <v>27</v>
      </c>
      <c r="E34" s="26">
        <v>47</v>
      </c>
      <c r="F34" s="26">
        <v>0</v>
      </c>
      <c r="G34" s="26">
        <v>0</v>
      </c>
      <c r="H34" s="239">
        <f t="shared" si="23"/>
        <v>74</v>
      </c>
      <c r="I34" s="239">
        <f t="shared" si="24"/>
        <v>61</v>
      </c>
      <c r="J34" s="239">
        <f t="shared" si="25"/>
        <v>41</v>
      </c>
      <c r="K34" s="26">
        <v>41</v>
      </c>
      <c r="L34" s="26">
        <v>0</v>
      </c>
      <c r="M34" s="26">
        <v>20</v>
      </c>
      <c r="N34" s="26">
        <v>0</v>
      </c>
      <c r="O34" s="26">
        <v>13</v>
      </c>
      <c r="P34" s="26">
        <v>0</v>
      </c>
      <c r="Q34" s="26">
        <v>0</v>
      </c>
      <c r="R34" s="26">
        <v>0</v>
      </c>
      <c r="S34" s="239">
        <f t="shared" si="5"/>
        <v>33</v>
      </c>
      <c r="T34" s="245">
        <f t="shared" si="6"/>
        <v>0.67213114754098358</v>
      </c>
      <c r="U34" s="259">
        <f t="shared" si="17"/>
        <v>0</v>
      </c>
      <c r="V34" s="259">
        <f t="shared" si="18"/>
        <v>0</v>
      </c>
      <c r="W34" s="259">
        <f t="shared" si="19"/>
        <v>0</v>
      </c>
      <c r="X34" s="259">
        <f t="shared" si="20"/>
        <v>0</v>
      </c>
      <c r="Y34" s="259">
        <f t="shared" si="21"/>
        <v>0</v>
      </c>
      <c r="Z34" s="259">
        <f t="shared" si="22"/>
        <v>0</v>
      </c>
      <c r="AA34" s="419">
        <v>18</v>
      </c>
      <c r="AB34" s="563"/>
    </row>
    <row r="35" spans="1:28" s="85" customFormat="1" ht="24" customHeight="1">
      <c r="A35" s="426" t="s">
        <v>14</v>
      </c>
      <c r="B35" s="393" t="s">
        <v>484</v>
      </c>
      <c r="C35" s="239">
        <f t="shared" si="0"/>
        <v>550</v>
      </c>
      <c r="D35" s="239">
        <f>SUM(D36:D41)</f>
        <v>128</v>
      </c>
      <c r="E35" s="239">
        <f>SUM(E36:E41)</f>
        <v>422</v>
      </c>
      <c r="F35" s="239">
        <f>SUM(F36:F41)</f>
        <v>3</v>
      </c>
      <c r="G35" s="239">
        <f>SUM(G36:G41)</f>
        <v>0</v>
      </c>
      <c r="H35" s="239">
        <f t="shared" si="23"/>
        <v>547</v>
      </c>
      <c r="I35" s="239">
        <f t="shared" si="24"/>
        <v>487</v>
      </c>
      <c r="J35" s="239">
        <f t="shared" si="25"/>
        <v>359</v>
      </c>
      <c r="K35" s="239">
        <f t="shared" ref="K35:R35" si="27">SUM(K36:K41)</f>
        <v>353</v>
      </c>
      <c r="L35" s="239">
        <f t="shared" si="27"/>
        <v>6</v>
      </c>
      <c r="M35" s="239">
        <f t="shared" si="27"/>
        <v>128</v>
      </c>
      <c r="N35" s="239">
        <f t="shared" si="27"/>
        <v>0</v>
      </c>
      <c r="O35" s="239">
        <f t="shared" si="27"/>
        <v>55</v>
      </c>
      <c r="P35" s="239">
        <f t="shared" si="27"/>
        <v>5</v>
      </c>
      <c r="Q35" s="239">
        <f t="shared" si="27"/>
        <v>0</v>
      </c>
      <c r="R35" s="239">
        <f t="shared" si="27"/>
        <v>0</v>
      </c>
      <c r="S35" s="239">
        <f t="shared" si="5"/>
        <v>188</v>
      </c>
      <c r="T35" s="245">
        <f t="shared" si="6"/>
        <v>0.73716632443531827</v>
      </c>
      <c r="U35" s="259">
        <f t="shared" si="17"/>
        <v>0</v>
      </c>
      <c r="V35" s="259">
        <f t="shared" si="18"/>
        <v>0</v>
      </c>
      <c r="W35" s="259">
        <f t="shared" si="19"/>
        <v>0</v>
      </c>
      <c r="X35" s="259">
        <f t="shared" si="20"/>
        <v>0</v>
      </c>
      <c r="Y35" s="259">
        <f t="shared" si="21"/>
        <v>0</v>
      </c>
      <c r="Z35" s="259">
        <f t="shared" si="22"/>
        <v>0</v>
      </c>
      <c r="AA35" s="419">
        <f>SUM(AA36:AA41)</f>
        <v>77</v>
      </c>
      <c r="AB35" s="563"/>
    </row>
    <row r="36" spans="1:28" s="85" customFormat="1" ht="24" customHeight="1">
      <c r="A36" s="397" t="s">
        <v>160</v>
      </c>
      <c r="B36" s="386" t="s">
        <v>471</v>
      </c>
      <c r="C36" s="239">
        <f t="shared" si="0"/>
        <v>79</v>
      </c>
      <c r="D36" s="388">
        <v>27</v>
      </c>
      <c r="E36" s="388">
        <v>52</v>
      </c>
      <c r="F36" s="388"/>
      <c r="G36" s="388"/>
      <c r="H36" s="239">
        <f t="shared" si="23"/>
        <v>79</v>
      </c>
      <c r="I36" s="239">
        <f t="shared" si="24"/>
        <v>66</v>
      </c>
      <c r="J36" s="239">
        <f t="shared" si="25"/>
        <v>57</v>
      </c>
      <c r="K36" s="388">
        <v>55</v>
      </c>
      <c r="L36" s="388">
        <v>2</v>
      </c>
      <c r="M36" s="388">
        <v>9</v>
      </c>
      <c r="N36" s="388"/>
      <c r="O36" s="388">
        <v>12</v>
      </c>
      <c r="P36" s="388">
        <v>1</v>
      </c>
      <c r="Q36" s="388"/>
      <c r="R36" s="388"/>
      <c r="S36" s="239">
        <f t="shared" si="5"/>
        <v>22</v>
      </c>
      <c r="T36" s="245">
        <f t="shared" si="6"/>
        <v>0.86363636363636365</v>
      </c>
      <c r="U36" s="259">
        <f t="shared" si="17"/>
        <v>0</v>
      </c>
      <c r="V36" s="259">
        <f t="shared" si="18"/>
        <v>0</v>
      </c>
      <c r="W36" s="259">
        <f t="shared" si="19"/>
        <v>0</v>
      </c>
      <c r="X36" s="259">
        <f t="shared" si="20"/>
        <v>0</v>
      </c>
      <c r="Y36" s="259">
        <f t="shared" si="21"/>
        <v>0</v>
      </c>
      <c r="Z36" s="259">
        <f t="shared" si="22"/>
        <v>0</v>
      </c>
      <c r="AA36" s="419">
        <v>19</v>
      </c>
      <c r="AB36" s="563"/>
    </row>
    <row r="37" spans="1:28" s="424" customFormat="1" ht="24" customHeight="1">
      <c r="A37" s="397" t="s">
        <v>161</v>
      </c>
      <c r="B37" s="386" t="s">
        <v>500</v>
      </c>
      <c r="C37" s="239">
        <f t="shared" si="0"/>
        <v>98</v>
      </c>
      <c r="D37" s="388">
        <v>13</v>
      </c>
      <c r="E37" s="388">
        <v>85</v>
      </c>
      <c r="F37" s="388"/>
      <c r="G37" s="388"/>
      <c r="H37" s="239">
        <f t="shared" si="23"/>
        <v>98</v>
      </c>
      <c r="I37" s="239">
        <f t="shared" si="24"/>
        <v>92</v>
      </c>
      <c r="J37" s="239">
        <f t="shared" si="25"/>
        <v>72</v>
      </c>
      <c r="K37" s="388">
        <v>71</v>
      </c>
      <c r="L37" s="388">
        <v>1</v>
      </c>
      <c r="M37" s="388">
        <v>20</v>
      </c>
      <c r="N37" s="388"/>
      <c r="O37" s="388">
        <v>6</v>
      </c>
      <c r="P37" s="388"/>
      <c r="Q37" s="388"/>
      <c r="R37" s="388"/>
      <c r="S37" s="239">
        <f t="shared" si="5"/>
        <v>26</v>
      </c>
      <c r="T37" s="245">
        <f t="shared" si="6"/>
        <v>0.78260869565217395</v>
      </c>
      <c r="U37" s="422">
        <f t="shared" si="17"/>
        <v>0</v>
      </c>
      <c r="V37" s="422">
        <f t="shared" si="18"/>
        <v>0</v>
      </c>
      <c r="W37" s="422">
        <f t="shared" si="19"/>
        <v>0</v>
      </c>
      <c r="X37" s="422">
        <f t="shared" si="20"/>
        <v>0</v>
      </c>
      <c r="Y37" s="422">
        <f t="shared" si="21"/>
        <v>0</v>
      </c>
      <c r="Z37" s="422">
        <f t="shared" si="22"/>
        <v>0</v>
      </c>
      <c r="AA37" s="423">
        <v>6</v>
      </c>
      <c r="AB37" s="563"/>
    </row>
    <row r="38" spans="1:28" s="85" customFormat="1" ht="24" customHeight="1">
      <c r="A38" s="397" t="s">
        <v>470</v>
      </c>
      <c r="B38" s="386" t="s">
        <v>494</v>
      </c>
      <c r="C38" s="239">
        <f t="shared" si="0"/>
        <v>87</v>
      </c>
      <c r="D38" s="388">
        <v>9</v>
      </c>
      <c r="E38" s="388">
        <v>78</v>
      </c>
      <c r="F38" s="388"/>
      <c r="G38" s="388"/>
      <c r="H38" s="239">
        <f t="shared" si="23"/>
        <v>87</v>
      </c>
      <c r="I38" s="239">
        <f t="shared" si="24"/>
        <v>78</v>
      </c>
      <c r="J38" s="239">
        <f t="shared" si="25"/>
        <v>61</v>
      </c>
      <c r="K38" s="388">
        <v>58</v>
      </c>
      <c r="L38" s="388">
        <v>3</v>
      </c>
      <c r="M38" s="388">
        <v>17</v>
      </c>
      <c r="N38" s="388"/>
      <c r="O38" s="388">
        <v>5</v>
      </c>
      <c r="P38" s="388">
        <v>4</v>
      </c>
      <c r="Q38" s="388"/>
      <c r="R38" s="388"/>
      <c r="S38" s="239">
        <f t="shared" si="5"/>
        <v>26</v>
      </c>
      <c r="T38" s="245">
        <f t="shared" si="6"/>
        <v>0.78205128205128205</v>
      </c>
      <c r="U38" s="259">
        <f t="shared" si="17"/>
        <v>0</v>
      </c>
      <c r="V38" s="259">
        <f t="shared" si="18"/>
        <v>0</v>
      </c>
      <c r="W38" s="259">
        <f t="shared" si="19"/>
        <v>0</v>
      </c>
      <c r="X38" s="259">
        <f t="shared" si="20"/>
        <v>0</v>
      </c>
      <c r="Y38" s="259">
        <f t="shared" si="21"/>
        <v>0</v>
      </c>
      <c r="Z38" s="259">
        <f t="shared" si="22"/>
        <v>0</v>
      </c>
      <c r="AA38" s="419">
        <v>6</v>
      </c>
      <c r="AB38" s="563"/>
    </row>
    <row r="39" spans="1:28" s="424" customFormat="1" ht="24" customHeight="1">
      <c r="A39" s="397" t="s">
        <v>478</v>
      </c>
      <c r="B39" s="386" t="s">
        <v>472</v>
      </c>
      <c r="C39" s="239">
        <f t="shared" si="0"/>
        <v>83</v>
      </c>
      <c r="D39" s="388">
        <v>34</v>
      </c>
      <c r="E39" s="388">
        <v>49</v>
      </c>
      <c r="F39" s="388">
        <v>1</v>
      </c>
      <c r="G39" s="388"/>
      <c r="H39" s="239">
        <f t="shared" si="23"/>
        <v>82</v>
      </c>
      <c r="I39" s="239">
        <f t="shared" si="24"/>
        <v>64</v>
      </c>
      <c r="J39" s="239">
        <f t="shared" si="25"/>
        <v>41</v>
      </c>
      <c r="K39" s="388">
        <v>41</v>
      </c>
      <c r="L39" s="388"/>
      <c r="M39" s="388">
        <v>23</v>
      </c>
      <c r="N39" s="388"/>
      <c r="O39" s="388">
        <v>18</v>
      </c>
      <c r="P39" s="388"/>
      <c r="Q39" s="388"/>
      <c r="R39" s="388"/>
      <c r="S39" s="239">
        <f t="shared" si="5"/>
        <v>41</v>
      </c>
      <c r="T39" s="245">
        <f t="shared" si="6"/>
        <v>0.640625</v>
      </c>
      <c r="U39" s="422">
        <f t="shared" si="17"/>
        <v>0</v>
      </c>
      <c r="V39" s="422">
        <f t="shared" si="18"/>
        <v>0</v>
      </c>
      <c r="W39" s="422">
        <f t="shared" si="19"/>
        <v>0</v>
      </c>
      <c r="X39" s="422">
        <f t="shared" si="20"/>
        <v>0</v>
      </c>
      <c r="Y39" s="422">
        <f t="shared" si="21"/>
        <v>0</v>
      </c>
      <c r="Z39" s="422">
        <f t="shared" si="22"/>
        <v>0</v>
      </c>
      <c r="AA39" s="423">
        <v>20</v>
      </c>
      <c r="AB39" s="563"/>
    </row>
    <row r="40" spans="1:28" s="424" customFormat="1" ht="24" customHeight="1">
      <c r="A40" s="397" t="s">
        <v>491</v>
      </c>
      <c r="B40" s="386" t="s">
        <v>477</v>
      </c>
      <c r="C40" s="239">
        <f t="shared" si="0"/>
        <v>109</v>
      </c>
      <c r="D40" s="388">
        <v>34</v>
      </c>
      <c r="E40" s="388">
        <v>75</v>
      </c>
      <c r="F40" s="388">
        <v>1</v>
      </c>
      <c r="G40" s="388"/>
      <c r="H40" s="239">
        <f t="shared" si="23"/>
        <v>108</v>
      </c>
      <c r="I40" s="239">
        <f t="shared" si="24"/>
        <v>98</v>
      </c>
      <c r="J40" s="239">
        <f t="shared" si="25"/>
        <v>55</v>
      </c>
      <c r="K40" s="388">
        <v>55</v>
      </c>
      <c r="L40" s="388"/>
      <c r="M40" s="388">
        <v>43</v>
      </c>
      <c r="N40" s="388"/>
      <c r="O40" s="388">
        <v>10</v>
      </c>
      <c r="P40" s="388"/>
      <c r="Q40" s="388"/>
      <c r="R40" s="388"/>
      <c r="S40" s="239">
        <f t="shared" si="5"/>
        <v>53</v>
      </c>
      <c r="T40" s="245">
        <f t="shared" si="6"/>
        <v>0.56122448979591832</v>
      </c>
      <c r="U40" s="422">
        <f t="shared" si="17"/>
        <v>0</v>
      </c>
      <c r="V40" s="422">
        <f t="shared" si="18"/>
        <v>0</v>
      </c>
      <c r="W40" s="422">
        <f t="shared" si="19"/>
        <v>0</v>
      </c>
      <c r="X40" s="422">
        <f t="shared" si="20"/>
        <v>0</v>
      </c>
      <c r="Y40" s="422">
        <f t="shared" si="21"/>
        <v>0</v>
      </c>
      <c r="Z40" s="422">
        <f t="shared" si="22"/>
        <v>0</v>
      </c>
      <c r="AA40" s="423">
        <v>16</v>
      </c>
      <c r="AB40" s="563"/>
    </row>
    <row r="41" spans="1:28" s="85" customFormat="1" ht="24" customHeight="1">
      <c r="A41" s="397" t="s">
        <v>492</v>
      </c>
      <c r="B41" s="386" t="s">
        <v>495</v>
      </c>
      <c r="C41" s="239">
        <f t="shared" si="0"/>
        <v>94</v>
      </c>
      <c r="D41" s="388">
        <v>11</v>
      </c>
      <c r="E41" s="388">
        <v>83</v>
      </c>
      <c r="F41" s="388">
        <v>1</v>
      </c>
      <c r="G41" s="388"/>
      <c r="H41" s="239">
        <f t="shared" si="23"/>
        <v>93</v>
      </c>
      <c r="I41" s="239">
        <f t="shared" si="24"/>
        <v>89</v>
      </c>
      <c r="J41" s="239">
        <f t="shared" si="25"/>
        <v>73</v>
      </c>
      <c r="K41" s="388">
        <v>73</v>
      </c>
      <c r="L41" s="388"/>
      <c r="M41" s="388">
        <v>16</v>
      </c>
      <c r="N41" s="388"/>
      <c r="O41" s="388">
        <v>4</v>
      </c>
      <c r="P41" s="388"/>
      <c r="Q41" s="388"/>
      <c r="R41" s="388"/>
      <c r="S41" s="239">
        <f t="shared" si="5"/>
        <v>20</v>
      </c>
      <c r="T41" s="245">
        <f t="shared" si="6"/>
        <v>0.8202247191011236</v>
      </c>
      <c r="U41" s="259">
        <f t="shared" si="17"/>
        <v>0</v>
      </c>
      <c r="V41" s="259">
        <f t="shared" si="18"/>
        <v>0</v>
      </c>
      <c r="W41" s="259">
        <f t="shared" si="19"/>
        <v>0</v>
      </c>
      <c r="X41" s="259">
        <f t="shared" si="20"/>
        <v>0</v>
      </c>
      <c r="Y41" s="259">
        <f t="shared" si="21"/>
        <v>0</v>
      </c>
      <c r="Z41" s="259">
        <f t="shared" si="22"/>
        <v>0</v>
      </c>
      <c r="AA41" s="419">
        <v>10</v>
      </c>
      <c r="AB41" s="563"/>
    </row>
    <row r="42" spans="1:28" s="85" customFormat="1" ht="24" customHeight="1">
      <c r="A42" s="426" t="s">
        <v>17</v>
      </c>
      <c r="B42" s="393" t="s">
        <v>485</v>
      </c>
      <c r="C42" s="239">
        <f t="shared" si="0"/>
        <v>208</v>
      </c>
      <c r="D42" s="239">
        <f>SUM(D43:D46)</f>
        <v>63</v>
      </c>
      <c r="E42" s="239">
        <f t="shared" ref="E42:R42" si="28">SUM(E43:E46)</f>
        <v>145</v>
      </c>
      <c r="F42" s="239">
        <f t="shared" si="28"/>
        <v>2</v>
      </c>
      <c r="G42" s="239">
        <f t="shared" si="28"/>
        <v>0</v>
      </c>
      <c r="H42" s="239">
        <f t="shared" si="23"/>
        <v>206</v>
      </c>
      <c r="I42" s="239">
        <f t="shared" si="24"/>
        <v>173</v>
      </c>
      <c r="J42" s="239">
        <f t="shared" si="25"/>
        <v>104</v>
      </c>
      <c r="K42" s="239">
        <f t="shared" si="28"/>
        <v>101</v>
      </c>
      <c r="L42" s="239">
        <f t="shared" si="28"/>
        <v>3</v>
      </c>
      <c r="M42" s="239">
        <f t="shared" si="28"/>
        <v>68</v>
      </c>
      <c r="N42" s="239">
        <f t="shared" si="28"/>
        <v>1</v>
      </c>
      <c r="O42" s="239">
        <f t="shared" si="28"/>
        <v>33</v>
      </c>
      <c r="P42" s="239">
        <f t="shared" si="28"/>
        <v>0</v>
      </c>
      <c r="Q42" s="239">
        <f t="shared" si="28"/>
        <v>0</v>
      </c>
      <c r="R42" s="239">
        <f t="shared" si="28"/>
        <v>0</v>
      </c>
      <c r="S42" s="239">
        <f t="shared" si="5"/>
        <v>102</v>
      </c>
      <c r="T42" s="245">
        <f t="shared" si="6"/>
        <v>0.60115606936416188</v>
      </c>
      <c r="U42" s="239">
        <f t="shared" ref="U42:Z42" si="29">SUM(U43:U45)</f>
        <v>0</v>
      </c>
      <c r="V42" s="239">
        <f t="shared" si="29"/>
        <v>0</v>
      </c>
      <c r="W42" s="239">
        <f t="shared" si="29"/>
        <v>0</v>
      </c>
      <c r="X42" s="239">
        <f t="shared" si="29"/>
        <v>0</v>
      </c>
      <c r="Y42" s="239">
        <f t="shared" si="29"/>
        <v>0</v>
      </c>
      <c r="Z42" s="239">
        <f t="shared" si="29"/>
        <v>0</v>
      </c>
      <c r="AA42" s="239">
        <f>SUM(AA43:AA46)</f>
        <v>69</v>
      </c>
      <c r="AB42" s="563"/>
    </row>
    <row r="43" spans="1:28" s="85" customFormat="1" ht="24" customHeight="1">
      <c r="A43" s="397" t="s">
        <v>37</v>
      </c>
      <c r="B43" s="386" t="s">
        <v>496</v>
      </c>
      <c r="C43" s="239">
        <f t="shared" si="0"/>
        <v>49</v>
      </c>
      <c r="D43" s="388">
        <v>7</v>
      </c>
      <c r="E43" s="388">
        <v>42</v>
      </c>
      <c r="F43" s="388">
        <v>0</v>
      </c>
      <c r="G43" s="388">
        <v>0</v>
      </c>
      <c r="H43" s="239">
        <f t="shared" si="23"/>
        <v>49</v>
      </c>
      <c r="I43" s="239">
        <f t="shared" si="24"/>
        <v>43</v>
      </c>
      <c r="J43" s="239">
        <f t="shared" si="25"/>
        <v>35</v>
      </c>
      <c r="K43" s="388">
        <v>35</v>
      </c>
      <c r="L43" s="388">
        <v>0</v>
      </c>
      <c r="M43" s="388">
        <v>8</v>
      </c>
      <c r="N43" s="388">
        <v>0</v>
      </c>
      <c r="O43" s="388">
        <v>6</v>
      </c>
      <c r="P43" s="388">
        <v>0</v>
      </c>
      <c r="Q43" s="388">
        <v>0</v>
      </c>
      <c r="R43" s="388">
        <v>0</v>
      </c>
      <c r="S43" s="239">
        <f t="shared" si="5"/>
        <v>14</v>
      </c>
      <c r="T43" s="245">
        <f t="shared" si="6"/>
        <v>0.81395348837209303</v>
      </c>
      <c r="U43" s="259">
        <f>C43-D43-E43</f>
        <v>0</v>
      </c>
      <c r="V43" s="259">
        <f>C43-F43-G43-H43</f>
        <v>0</v>
      </c>
      <c r="W43" s="259">
        <f>H43-I43-O43-P43-Q43-R43</f>
        <v>0</v>
      </c>
      <c r="X43" s="259">
        <f>I43-J43-M43-N43</f>
        <v>0</v>
      </c>
      <c r="Y43" s="259">
        <f>J43-K43-L43</f>
        <v>0</v>
      </c>
      <c r="Z43" s="259">
        <f>S43-M43-N43-O43-P43-Q43-R43</f>
        <v>0</v>
      </c>
      <c r="AA43" s="419">
        <v>4</v>
      </c>
      <c r="AB43" s="563"/>
    </row>
    <row r="44" spans="1:28" s="424" customFormat="1" ht="24" customHeight="1">
      <c r="A44" s="397" t="s">
        <v>207</v>
      </c>
      <c r="B44" s="386" t="s">
        <v>501</v>
      </c>
      <c r="C44" s="239">
        <f t="shared" si="0"/>
        <v>45</v>
      </c>
      <c r="D44" s="388">
        <v>13</v>
      </c>
      <c r="E44" s="388">
        <v>32</v>
      </c>
      <c r="F44" s="388">
        <v>1</v>
      </c>
      <c r="G44" s="388">
        <v>0</v>
      </c>
      <c r="H44" s="239">
        <f t="shared" si="23"/>
        <v>44</v>
      </c>
      <c r="I44" s="239">
        <f t="shared" si="24"/>
        <v>39</v>
      </c>
      <c r="J44" s="239">
        <f t="shared" si="25"/>
        <v>26</v>
      </c>
      <c r="K44" s="388">
        <v>25</v>
      </c>
      <c r="L44" s="388">
        <v>1</v>
      </c>
      <c r="M44" s="388">
        <v>13</v>
      </c>
      <c r="N44" s="388">
        <v>0</v>
      </c>
      <c r="O44" s="388">
        <v>5</v>
      </c>
      <c r="P44" s="388">
        <v>0</v>
      </c>
      <c r="Q44" s="388">
        <v>0</v>
      </c>
      <c r="R44" s="388">
        <v>0</v>
      </c>
      <c r="S44" s="239">
        <f t="shared" si="5"/>
        <v>18</v>
      </c>
      <c r="T44" s="245">
        <f t="shared" si="6"/>
        <v>0.66666666666666663</v>
      </c>
      <c r="U44" s="422">
        <f>C44-D44-E44</f>
        <v>0</v>
      </c>
      <c r="V44" s="422">
        <f>C44-F44-G44-H44</f>
        <v>0</v>
      </c>
      <c r="W44" s="422">
        <f>H44-I44-O44-P44-Q44-R44</f>
        <v>0</v>
      </c>
      <c r="X44" s="422">
        <f>I44-J44-M44-N44</f>
        <v>0</v>
      </c>
      <c r="Y44" s="422">
        <f>J44-K44-L44</f>
        <v>0</v>
      </c>
      <c r="Z44" s="422">
        <f>S44-M44-N44-O44-P44-Q44-R44</f>
        <v>0</v>
      </c>
      <c r="AA44" s="423">
        <v>25</v>
      </c>
      <c r="AB44" s="563"/>
    </row>
    <row r="45" spans="1:28" s="424" customFormat="1" ht="24" customHeight="1">
      <c r="A45" s="397" t="s">
        <v>208</v>
      </c>
      <c r="B45" s="386" t="s">
        <v>474</v>
      </c>
      <c r="C45" s="239">
        <f t="shared" si="0"/>
        <v>79</v>
      </c>
      <c r="D45" s="388">
        <v>28</v>
      </c>
      <c r="E45" s="388">
        <v>51</v>
      </c>
      <c r="F45" s="388">
        <v>1</v>
      </c>
      <c r="G45" s="388">
        <v>0</v>
      </c>
      <c r="H45" s="239">
        <f t="shared" si="23"/>
        <v>78</v>
      </c>
      <c r="I45" s="239">
        <f t="shared" si="24"/>
        <v>62</v>
      </c>
      <c r="J45" s="239">
        <f t="shared" si="25"/>
        <v>27</v>
      </c>
      <c r="K45" s="388">
        <v>27</v>
      </c>
      <c r="L45" s="388">
        <v>0</v>
      </c>
      <c r="M45" s="388">
        <v>34</v>
      </c>
      <c r="N45" s="388">
        <v>1</v>
      </c>
      <c r="O45" s="388">
        <v>16</v>
      </c>
      <c r="P45" s="388">
        <v>0</v>
      </c>
      <c r="Q45" s="388">
        <v>0</v>
      </c>
      <c r="R45" s="388">
        <v>0</v>
      </c>
      <c r="S45" s="239">
        <f t="shared" si="5"/>
        <v>51</v>
      </c>
      <c r="T45" s="245">
        <f t="shared" si="6"/>
        <v>0.43548387096774194</v>
      </c>
      <c r="U45" s="422">
        <f t="shared" ref="U45:U50" si="30">C45-D45-E45</f>
        <v>0</v>
      </c>
      <c r="V45" s="422">
        <f t="shared" ref="V45:V50" si="31">C45-F45-G45-H45</f>
        <v>0</v>
      </c>
      <c r="W45" s="422">
        <f t="shared" ref="W45:W50" si="32">H45-I45-O45-P45-Q45-R45</f>
        <v>0</v>
      </c>
      <c r="X45" s="422">
        <f t="shared" ref="X45:X50" si="33">I45-J45-M45-N45</f>
        <v>0</v>
      </c>
      <c r="Y45" s="422">
        <f t="shared" ref="Y45:Y50" si="34">J45-K45-L45</f>
        <v>0</v>
      </c>
      <c r="Z45" s="422">
        <f t="shared" ref="Z45:Z50" si="35">S45-M45-N45-O45-P45-Q45-R45</f>
        <v>0</v>
      </c>
      <c r="AA45" s="423">
        <v>3</v>
      </c>
      <c r="AB45" s="563"/>
    </row>
    <row r="46" spans="1:28" s="424" customFormat="1" ht="24" customHeight="1">
      <c r="A46" s="397" t="s">
        <v>513</v>
      </c>
      <c r="B46" s="386" t="s">
        <v>511</v>
      </c>
      <c r="C46" s="239">
        <f t="shared" si="0"/>
        <v>35</v>
      </c>
      <c r="D46" s="388">
        <v>15</v>
      </c>
      <c r="E46" s="388">
        <v>20</v>
      </c>
      <c r="F46" s="388">
        <v>0</v>
      </c>
      <c r="G46" s="388">
        <v>0</v>
      </c>
      <c r="H46" s="239">
        <f t="shared" si="23"/>
        <v>35</v>
      </c>
      <c r="I46" s="239">
        <f t="shared" si="24"/>
        <v>29</v>
      </c>
      <c r="J46" s="239">
        <f t="shared" si="25"/>
        <v>16</v>
      </c>
      <c r="K46" s="388">
        <v>14</v>
      </c>
      <c r="L46" s="388">
        <v>2</v>
      </c>
      <c r="M46" s="388">
        <v>13</v>
      </c>
      <c r="N46" s="388">
        <v>0</v>
      </c>
      <c r="O46" s="388">
        <v>6</v>
      </c>
      <c r="P46" s="388">
        <v>0</v>
      </c>
      <c r="Q46" s="388">
        <v>0</v>
      </c>
      <c r="R46" s="388">
        <v>0</v>
      </c>
      <c r="S46" s="239">
        <f t="shared" si="5"/>
        <v>19</v>
      </c>
      <c r="T46" s="245">
        <f t="shared" si="6"/>
        <v>0.55172413793103448</v>
      </c>
      <c r="U46" s="422">
        <f t="shared" si="30"/>
        <v>0</v>
      </c>
      <c r="V46" s="422">
        <f t="shared" si="31"/>
        <v>0</v>
      </c>
      <c r="W46" s="422">
        <f t="shared" si="32"/>
        <v>0</v>
      </c>
      <c r="X46" s="422">
        <f t="shared" si="33"/>
        <v>0</v>
      </c>
      <c r="Y46" s="422">
        <f t="shared" si="34"/>
        <v>0</v>
      </c>
      <c r="Z46" s="422">
        <f t="shared" si="35"/>
        <v>0</v>
      </c>
      <c r="AA46" s="423">
        <v>37</v>
      </c>
      <c r="AB46" s="563"/>
    </row>
    <row r="47" spans="1:28" s="85" customFormat="1" ht="24" customHeight="1">
      <c r="A47" s="426" t="s">
        <v>18</v>
      </c>
      <c r="B47" s="393" t="s">
        <v>486</v>
      </c>
      <c r="C47" s="239">
        <f t="shared" si="0"/>
        <v>289</v>
      </c>
      <c r="D47" s="239">
        <f>SUM(D48:D50)</f>
        <v>58</v>
      </c>
      <c r="E47" s="239">
        <f>SUM(E48:E50)</f>
        <v>231</v>
      </c>
      <c r="F47" s="239">
        <f>SUM(F48:F50)</f>
        <v>0</v>
      </c>
      <c r="G47" s="239">
        <f>SUM(G48:G50)</f>
        <v>0</v>
      </c>
      <c r="H47" s="239">
        <f t="shared" ref="H47:H50" si="36">I47+O47+P47+Q47+R47</f>
        <v>289</v>
      </c>
      <c r="I47" s="239">
        <f t="shared" ref="I47:I50" si="37">J47+M47+N47</f>
        <v>248</v>
      </c>
      <c r="J47" s="239">
        <f t="shared" ref="J47:J50" si="38">K47+L47</f>
        <v>173</v>
      </c>
      <c r="K47" s="239">
        <f t="shared" ref="K47:AA47" si="39">SUM(K48:K50)</f>
        <v>173</v>
      </c>
      <c r="L47" s="239">
        <f t="shared" si="39"/>
        <v>0</v>
      </c>
      <c r="M47" s="239">
        <f t="shared" si="39"/>
        <v>75</v>
      </c>
      <c r="N47" s="239">
        <f t="shared" si="39"/>
        <v>0</v>
      </c>
      <c r="O47" s="239">
        <f t="shared" si="39"/>
        <v>37</v>
      </c>
      <c r="P47" s="239">
        <f t="shared" si="39"/>
        <v>4</v>
      </c>
      <c r="Q47" s="239">
        <f t="shared" si="39"/>
        <v>0</v>
      </c>
      <c r="R47" s="239">
        <f t="shared" si="39"/>
        <v>0</v>
      </c>
      <c r="S47" s="239">
        <f t="shared" si="5"/>
        <v>116</v>
      </c>
      <c r="T47" s="245">
        <f t="shared" si="6"/>
        <v>0.69758064516129037</v>
      </c>
      <c r="U47" s="422">
        <f t="shared" si="30"/>
        <v>0</v>
      </c>
      <c r="V47" s="422">
        <f t="shared" si="31"/>
        <v>0</v>
      </c>
      <c r="W47" s="422">
        <f t="shared" si="32"/>
        <v>0</v>
      </c>
      <c r="X47" s="422">
        <f t="shared" si="33"/>
        <v>0</v>
      </c>
      <c r="Y47" s="422">
        <f t="shared" si="34"/>
        <v>0</v>
      </c>
      <c r="Z47" s="422">
        <f t="shared" si="35"/>
        <v>0</v>
      </c>
      <c r="AA47" s="239">
        <f t="shared" si="39"/>
        <v>35</v>
      </c>
      <c r="AB47" s="563"/>
    </row>
    <row r="48" spans="1:28" s="424" customFormat="1" ht="24" customHeight="1">
      <c r="A48" s="397" t="s">
        <v>256</v>
      </c>
      <c r="B48" s="386" t="s">
        <v>480</v>
      </c>
      <c r="C48" s="239">
        <f t="shared" si="0"/>
        <v>70</v>
      </c>
      <c r="D48" s="388">
        <v>16</v>
      </c>
      <c r="E48" s="388">
        <v>54</v>
      </c>
      <c r="F48" s="388"/>
      <c r="G48" s="388"/>
      <c r="H48" s="239">
        <f t="shared" si="36"/>
        <v>70</v>
      </c>
      <c r="I48" s="239">
        <f t="shared" si="37"/>
        <v>59</v>
      </c>
      <c r="J48" s="239">
        <f t="shared" si="38"/>
        <v>35</v>
      </c>
      <c r="K48" s="388">
        <v>35</v>
      </c>
      <c r="L48" s="388"/>
      <c r="M48" s="388">
        <v>24</v>
      </c>
      <c r="N48" s="388"/>
      <c r="O48" s="388">
        <v>11</v>
      </c>
      <c r="P48" s="388"/>
      <c r="Q48" s="388"/>
      <c r="R48" s="388"/>
      <c r="S48" s="239">
        <f t="shared" si="5"/>
        <v>35</v>
      </c>
      <c r="T48" s="245">
        <f t="shared" si="6"/>
        <v>0.59322033898305082</v>
      </c>
      <c r="U48" s="422">
        <f t="shared" si="30"/>
        <v>0</v>
      </c>
      <c r="V48" s="422">
        <f t="shared" si="31"/>
        <v>0</v>
      </c>
      <c r="W48" s="422">
        <f t="shared" si="32"/>
        <v>0</v>
      </c>
      <c r="X48" s="422">
        <f t="shared" si="33"/>
        <v>0</v>
      </c>
      <c r="Y48" s="422">
        <f t="shared" si="34"/>
        <v>0</v>
      </c>
      <c r="Z48" s="422">
        <f t="shared" si="35"/>
        <v>0</v>
      </c>
      <c r="AA48" s="423">
        <v>14</v>
      </c>
      <c r="AB48" s="563"/>
    </row>
    <row r="49" spans="1:28" s="424" customFormat="1" ht="24" customHeight="1">
      <c r="A49" s="397" t="s">
        <v>258</v>
      </c>
      <c r="B49" s="386" t="s">
        <v>502</v>
      </c>
      <c r="C49" s="239">
        <f t="shared" si="0"/>
        <v>90</v>
      </c>
      <c r="D49" s="388">
        <v>14</v>
      </c>
      <c r="E49" s="388">
        <v>76</v>
      </c>
      <c r="F49" s="388">
        <v>0</v>
      </c>
      <c r="G49" s="388"/>
      <c r="H49" s="239">
        <f t="shared" si="36"/>
        <v>90</v>
      </c>
      <c r="I49" s="239">
        <f t="shared" si="37"/>
        <v>83</v>
      </c>
      <c r="J49" s="239">
        <f t="shared" si="38"/>
        <v>60</v>
      </c>
      <c r="K49" s="388">
        <v>60</v>
      </c>
      <c r="L49" s="388"/>
      <c r="M49" s="388">
        <v>23</v>
      </c>
      <c r="N49" s="388"/>
      <c r="O49" s="388">
        <v>7</v>
      </c>
      <c r="P49" s="388">
        <v>0</v>
      </c>
      <c r="Q49" s="388"/>
      <c r="R49" s="388"/>
      <c r="S49" s="239">
        <f t="shared" si="5"/>
        <v>30</v>
      </c>
      <c r="T49" s="245">
        <f t="shared" si="6"/>
        <v>0.72289156626506024</v>
      </c>
      <c r="U49" s="422">
        <f t="shared" si="30"/>
        <v>0</v>
      </c>
      <c r="V49" s="422">
        <f t="shared" si="31"/>
        <v>0</v>
      </c>
      <c r="W49" s="422">
        <f t="shared" si="32"/>
        <v>0</v>
      </c>
      <c r="X49" s="422">
        <f t="shared" si="33"/>
        <v>0</v>
      </c>
      <c r="Y49" s="422">
        <f t="shared" si="34"/>
        <v>0</v>
      </c>
      <c r="Z49" s="422">
        <f t="shared" si="35"/>
        <v>0</v>
      </c>
      <c r="AA49" s="423">
        <v>6</v>
      </c>
      <c r="AB49" s="563"/>
    </row>
    <row r="50" spans="1:28" s="85" customFormat="1" ht="24" customHeight="1">
      <c r="A50" s="397" t="s">
        <v>279</v>
      </c>
      <c r="B50" s="386" t="s">
        <v>503</v>
      </c>
      <c r="C50" s="239">
        <f t="shared" si="0"/>
        <v>129</v>
      </c>
      <c r="D50" s="388">
        <v>28</v>
      </c>
      <c r="E50" s="388">
        <v>101</v>
      </c>
      <c r="F50" s="388"/>
      <c r="G50" s="388"/>
      <c r="H50" s="239">
        <f t="shared" si="36"/>
        <v>129</v>
      </c>
      <c r="I50" s="239">
        <f t="shared" si="37"/>
        <v>106</v>
      </c>
      <c r="J50" s="239">
        <f t="shared" si="38"/>
        <v>78</v>
      </c>
      <c r="K50" s="388">
        <v>78</v>
      </c>
      <c r="L50" s="388"/>
      <c r="M50" s="388">
        <v>28</v>
      </c>
      <c r="N50" s="388"/>
      <c r="O50" s="388">
        <v>19</v>
      </c>
      <c r="P50" s="388">
        <v>4</v>
      </c>
      <c r="Q50" s="388"/>
      <c r="R50" s="388"/>
      <c r="S50" s="239">
        <f t="shared" si="5"/>
        <v>51</v>
      </c>
      <c r="T50" s="245">
        <f t="shared" ref="T50" si="40">J50/I50</f>
        <v>0.73584905660377353</v>
      </c>
      <c r="U50" s="422">
        <f t="shared" si="30"/>
        <v>0</v>
      </c>
      <c r="V50" s="422">
        <f t="shared" si="31"/>
        <v>0</v>
      </c>
      <c r="W50" s="422">
        <f t="shared" si="32"/>
        <v>0</v>
      </c>
      <c r="X50" s="422">
        <f t="shared" si="33"/>
        <v>0</v>
      </c>
      <c r="Y50" s="422">
        <f t="shared" si="34"/>
        <v>0</v>
      </c>
      <c r="Z50" s="422">
        <f t="shared" si="35"/>
        <v>0</v>
      </c>
      <c r="AA50" s="419">
        <v>15</v>
      </c>
      <c r="AB50" s="563"/>
    </row>
    <row r="51" spans="1:28" s="102" customFormat="1" ht="21.75" customHeight="1">
      <c r="A51" s="556" t="str">
        <f>TT!C7</f>
        <v>Cao Bằng, ngày 01 tháng 6 năm 2026</v>
      </c>
      <c r="B51" s="556"/>
      <c r="C51" s="556"/>
      <c r="D51" s="556"/>
      <c r="E51" s="556"/>
      <c r="F51" s="104"/>
      <c r="G51" s="104"/>
      <c r="M51" s="554" t="str">
        <f>TT!C4</f>
        <v>Cao Bằng, ngày 01 tháng 6 năm 2026</v>
      </c>
      <c r="N51" s="554"/>
      <c r="O51" s="555"/>
      <c r="P51" s="555"/>
      <c r="Q51" s="555"/>
      <c r="R51" s="555"/>
      <c r="S51" s="555"/>
      <c r="T51" s="555"/>
      <c r="U51" s="277"/>
      <c r="V51" s="277"/>
      <c r="W51" s="277"/>
      <c r="X51" s="277"/>
      <c r="Y51" s="277"/>
      <c r="Z51" s="277"/>
      <c r="AA51" s="420"/>
    </row>
    <row r="52" spans="1:28" ht="15.75" customHeight="1">
      <c r="A52" s="454" t="s">
        <v>137</v>
      </c>
      <c r="B52" s="454"/>
      <c r="C52" s="454"/>
      <c r="D52" s="454"/>
      <c r="E52" s="454"/>
      <c r="F52" s="103"/>
      <c r="G52" s="103"/>
      <c r="H52" s="97"/>
      <c r="I52" s="97"/>
      <c r="J52" s="97"/>
      <c r="K52" s="97"/>
      <c r="L52" s="97"/>
      <c r="M52" s="462" t="str">
        <f>TT!C5</f>
        <v>TRƯỞNG THI HÀNH ÁN DÂN SỰ</v>
      </c>
      <c r="N52" s="462"/>
      <c r="O52" s="462"/>
      <c r="P52" s="462"/>
      <c r="Q52" s="462"/>
      <c r="R52" s="462"/>
      <c r="S52" s="462"/>
      <c r="T52" s="462"/>
      <c r="U52" s="277"/>
      <c r="V52" s="277"/>
      <c r="W52" s="277"/>
      <c r="X52" s="277"/>
      <c r="Y52" s="277"/>
      <c r="Z52" s="277"/>
    </row>
    <row r="53" spans="1:28" ht="104.25" customHeight="1">
      <c r="A53" s="401"/>
      <c r="B53" s="401"/>
      <c r="C53" s="106"/>
      <c r="D53" s="106"/>
      <c r="H53" s="97"/>
      <c r="I53" s="97"/>
      <c r="J53" s="97"/>
      <c r="K53" s="97"/>
      <c r="L53" s="97"/>
      <c r="O53" s="93"/>
      <c r="P53" s="93"/>
      <c r="S53" s="93"/>
      <c r="T53" s="93"/>
      <c r="U53" s="277"/>
      <c r="V53" s="277"/>
      <c r="W53" s="277"/>
      <c r="X53" s="277"/>
      <c r="Y53" s="277"/>
      <c r="Z53" s="277"/>
    </row>
    <row r="54" spans="1:28" s="327" customFormat="1" ht="33.75" customHeight="1">
      <c r="A54" s="543" t="str">
        <f>TT!C6</f>
        <v>Đinh Ba Duy</v>
      </c>
      <c r="B54" s="543"/>
      <c r="C54" s="543"/>
      <c r="D54" s="543"/>
      <c r="E54" s="543"/>
      <c r="F54" s="324"/>
      <c r="G54" s="324"/>
      <c r="H54" s="324"/>
      <c r="I54" s="324"/>
      <c r="J54" s="324"/>
      <c r="K54" s="324"/>
      <c r="L54" s="324"/>
      <c r="M54" s="535" t="str">
        <f>TT!C3</f>
        <v>Đoàn Thị Hạ</v>
      </c>
      <c r="N54" s="535"/>
      <c r="O54" s="535"/>
      <c r="P54" s="535"/>
      <c r="Q54" s="535"/>
      <c r="R54" s="535"/>
      <c r="S54" s="535"/>
      <c r="T54" s="535"/>
      <c r="AA54" s="421"/>
    </row>
    <row r="55" spans="1:28">
      <c r="A55" s="427"/>
      <c r="B55" s="427"/>
      <c r="C55" s="107"/>
      <c r="D55" s="107"/>
      <c r="E55" s="107"/>
      <c r="F55" s="107"/>
      <c r="G55" s="107"/>
      <c r="H55" s="107"/>
      <c r="I55" s="107"/>
      <c r="J55" s="107"/>
      <c r="K55" s="107"/>
      <c r="L55" s="107"/>
      <c r="M55" s="108"/>
      <c r="N55" s="108"/>
      <c r="O55" s="108"/>
      <c r="P55" s="108"/>
      <c r="Q55" s="108"/>
      <c r="R55" s="108"/>
      <c r="S55" s="108"/>
      <c r="T55" s="108"/>
    </row>
  </sheetData>
  <sheetProtection formatCells="0" formatColumns="0" formatRows="0" insertRows="0" deleteRows="0"/>
  <mergeCells count="43">
    <mergeCell ref="AB9:AB50"/>
    <mergeCell ref="U2:Z2"/>
    <mergeCell ref="U3:U7"/>
    <mergeCell ref="V3:V7"/>
    <mergeCell ref="W3:W7"/>
    <mergeCell ref="X3:X7"/>
    <mergeCell ref="Y3:Y7"/>
    <mergeCell ref="Z3:Z7"/>
    <mergeCell ref="A1:D1"/>
    <mergeCell ref="A8:B8"/>
    <mergeCell ref="Q4:Q7"/>
    <mergeCell ref="G3:G7"/>
    <mergeCell ref="N5:N7"/>
    <mergeCell ref="E4:E7"/>
    <mergeCell ref="D4:D7"/>
    <mergeCell ref="F3:F7"/>
    <mergeCell ref="A3:A7"/>
    <mergeCell ref="B3:B7"/>
    <mergeCell ref="J5:J7"/>
    <mergeCell ref="D3:E3"/>
    <mergeCell ref="I4:I7"/>
    <mergeCell ref="K5:L5"/>
    <mergeCell ref="K6:K7"/>
    <mergeCell ref="I3:R3"/>
    <mergeCell ref="M54:T54"/>
    <mergeCell ref="M51:T51"/>
    <mergeCell ref="M52:T52"/>
    <mergeCell ref="A51:E51"/>
    <mergeCell ref="A52:E52"/>
    <mergeCell ref="A54:E54"/>
    <mergeCell ref="C3:C7"/>
    <mergeCell ref="T3:T7"/>
    <mergeCell ref="M5:M7"/>
    <mergeCell ref="H3:H7"/>
    <mergeCell ref="O4:O7"/>
    <mergeCell ref="P4:P7"/>
    <mergeCell ref="E1:O1"/>
    <mergeCell ref="P1:T1"/>
    <mergeCell ref="Q2:T2"/>
    <mergeCell ref="S3:S7"/>
    <mergeCell ref="L6:L7"/>
    <mergeCell ref="R4:R7"/>
    <mergeCell ref="J4:N4"/>
  </mergeCells>
  <pageMargins left="0.33" right="0.28999999999999998" top="0.39" bottom="0.4" header="0.31496062992126" footer="0.31496062992126"/>
  <pageSetup paperSize="9" scale="76"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BO56"/>
  <sheetViews>
    <sheetView view="pageBreakPreview" zoomScale="85" zoomScaleSheetLayoutView="85" workbookViewId="0">
      <pane xSplit="3" ySplit="1" topLeftCell="D2" activePane="bottomRight" state="frozen"/>
      <selection activeCell="A8" sqref="A8:C8"/>
      <selection pane="topRight" activeCell="A8" sqref="A8:C8"/>
      <selection pane="bottomLeft" activeCell="A8" sqref="A8:C8"/>
      <selection pane="bottomRight" activeCell="D21" sqref="D21"/>
    </sheetView>
  </sheetViews>
  <sheetFormatPr defaultColWidth="9" defaultRowHeight="15.75"/>
  <cols>
    <col min="1" max="1" width="4.25" style="93" customWidth="1"/>
    <col min="2" max="2" width="20.875" style="93" customWidth="1"/>
    <col min="3" max="5" width="10.625" style="93" customWidth="1"/>
    <col min="6" max="6" width="8.5" style="93" customWidth="1"/>
    <col min="7" max="7" width="9.125" style="93" customWidth="1"/>
    <col min="8" max="8" width="12.25" style="93" customWidth="1"/>
    <col min="9" max="9" width="12.625" style="93" customWidth="1"/>
    <col min="10" max="10" width="12" style="93" customWidth="1"/>
    <col min="11" max="11" width="11.125" style="93" customWidth="1"/>
    <col min="12" max="12" width="8.125" style="93" customWidth="1"/>
    <col min="13" max="13" width="6.25" style="97" customWidth="1"/>
    <col min="14" max="14" width="10.875" style="97" customWidth="1"/>
    <col min="15" max="15" width="9" style="97" customWidth="1"/>
    <col min="16" max="16" width="11.625" style="97" customWidth="1"/>
    <col min="17" max="17" width="8.375" style="97" customWidth="1"/>
    <col min="18" max="19" width="5.5" style="97" customWidth="1"/>
    <col min="20" max="20" width="11.5" style="97" customWidth="1"/>
    <col min="21" max="21" width="9.625" style="97" customWidth="1"/>
    <col min="22" max="23" width="10.5" style="93" customWidth="1"/>
    <col min="24" max="26" width="9" style="93"/>
    <col min="27" max="27" width="15.25" style="93" customWidth="1"/>
    <col min="28" max="46" width="0" style="93" hidden="1" customWidth="1"/>
    <col min="47" max="47" width="11.875" style="93" bestFit="1" customWidth="1"/>
    <col min="48" max="48" width="10.875" style="93" bestFit="1" customWidth="1"/>
    <col min="49" max="49" width="11.875" style="93" bestFit="1" customWidth="1"/>
    <col min="50" max="50" width="5.25" style="93" bestFit="1" customWidth="1"/>
    <col min="51" max="51" width="9" style="93"/>
    <col min="52" max="53" width="11.875" style="93" bestFit="1" customWidth="1"/>
    <col min="54" max="55" width="10.875" style="93" bestFit="1" customWidth="1"/>
    <col min="56" max="56" width="8.25" style="93" bestFit="1" customWidth="1"/>
    <col min="57" max="57" width="9" style="93"/>
    <col min="58" max="58" width="10.875" style="93" bestFit="1" customWidth="1"/>
    <col min="59" max="59" width="9" style="93"/>
    <col min="60" max="60" width="10.875" style="93" bestFit="1" customWidth="1"/>
    <col min="61" max="63" width="9" style="93"/>
    <col min="64" max="64" width="11.875" style="93" bestFit="1" customWidth="1"/>
    <col min="65" max="16384" width="9" style="93"/>
  </cols>
  <sheetData>
    <row r="1" spans="1:67" ht="69" customHeight="1">
      <c r="A1" s="545" t="s">
        <v>281</v>
      </c>
      <c r="B1" s="545"/>
      <c r="C1" s="545"/>
      <c r="D1" s="545"/>
      <c r="E1" s="464" t="s">
        <v>522</v>
      </c>
      <c r="F1" s="464"/>
      <c r="G1" s="464"/>
      <c r="H1" s="464"/>
      <c r="I1" s="464"/>
      <c r="J1" s="464"/>
      <c r="K1" s="464"/>
      <c r="L1" s="464"/>
      <c r="M1" s="464"/>
      <c r="N1" s="464"/>
      <c r="O1" s="464"/>
      <c r="P1" s="464"/>
      <c r="Q1" s="464"/>
      <c r="R1" s="553" t="str">
        <f>TT!C2</f>
        <v>Đơn vị, người báo cáo: Thi hành án dân sự tỉnh Cao Bằng
Đơn vị nhận báo cáo: Cục Quản lý Thi hành án dân sự</v>
      </c>
      <c r="S1" s="553"/>
      <c r="T1" s="553"/>
      <c r="U1" s="553"/>
    </row>
    <row r="2" spans="1:67" ht="17.25" customHeight="1">
      <c r="B2" s="94"/>
      <c r="C2" s="94"/>
      <c r="I2" s="95"/>
      <c r="J2" s="96"/>
      <c r="K2" s="96"/>
      <c r="L2" s="96"/>
      <c r="P2" s="98"/>
      <c r="Q2" s="98"/>
      <c r="R2" s="567" t="s">
        <v>83</v>
      </c>
      <c r="S2" s="567"/>
      <c r="T2" s="567"/>
      <c r="U2" s="567"/>
      <c r="V2" s="474" t="s">
        <v>404</v>
      </c>
      <c r="W2" s="474"/>
      <c r="X2" s="474"/>
      <c r="Y2" s="474"/>
      <c r="Z2" s="474"/>
      <c r="AA2" s="474"/>
    </row>
    <row r="3" spans="1:67" s="110" customFormat="1" ht="20.25" customHeight="1">
      <c r="A3" s="575" t="s">
        <v>79</v>
      </c>
      <c r="B3" s="575" t="s">
        <v>80</v>
      </c>
      <c r="C3" s="530" t="s">
        <v>78</v>
      </c>
      <c r="D3" s="530" t="s">
        <v>4</v>
      </c>
      <c r="E3" s="530"/>
      <c r="F3" s="530" t="s">
        <v>292</v>
      </c>
      <c r="G3" s="530" t="s">
        <v>81</v>
      </c>
      <c r="H3" s="530" t="s">
        <v>30</v>
      </c>
      <c r="I3" s="536" t="s">
        <v>4</v>
      </c>
      <c r="J3" s="546"/>
      <c r="K3" s="546"/>
      <c r="L3" s="546"/>
      <c r="M3" s="546"/>
      <c r="N3" s="546"/>
      <c r="O3" s="546"/>
      <c r="P3" s="546"/>
      <c r="Q3" s="546"/>
      <c r="R3" s="546"/>
      <c r="S3" s="537"/>
      <c r="T3" s="540" t="s">
        <v>299</v>
      </c>
      <c r="U3" s="528" t="s">
        <v>82</v>
      </c>
      <c r="V3" s="441" t="s">
        <v>422</v>
      </c>
      <c r="W3" s="441" t="s">
        <v>423</v>
      </c>
      <c r="X3" s="441" t="s">
        <v>428</v>
      </c>
      <c r="Y3" s="441" t="s">
        <v>429</v>
      </c>
      <c r="Z3" s="441" t="s">
        <v>430</v>
      </c>
      <c r="AA3" s="441" t="s">
        <v>421</v>
      </c>
    </row>
    <row r="4" spans="1:67" s="110" customFormat="1" ht="15.75" customHeight="1">
      <c r="A4" s="576"/>
      <c r="B4" s="576"/>
      <c r="C4" s="530"/>
      <c r="D4" s="530" t="s">
        <v>301</v>
      </c>
      <c r="E4" s="530" t="s">
        <v>42</v>
      </c>
      <c r="F4" s="530"/>
      <c r="G4" s="530"/>
      <c r="H4" s="530"/>
      <c r="I4" s="530" t="s">
        <v>41</v>
      </c>
      <c r="J4" s="568" t="s">
        <v>4</v>
      </c>
      <c r="K4" s="569"/>
      <c r="L4" s="569"/>
      <c r="M4" s="569"/>
      <c r="N4" s="569"/>
      <c r="O4" s="570"/>
      <c r="P4" s="574" t="s">
        <v>291</v>
      </c>
      <c r="Q4" s="564" t="s">
        <v>293</v>
      </c>
      <c r="R4" s="452" t="s">
        <v>298</v>
      </c>
      <c r="S4" s="441" t="s">
        <v>36</v>
      </c>
      <c r="T4" s="541"/>
      <c r="U4" s="529"/>
      <c r="V4" s="441"/>
      <c r="W4" s="441"/>
      <c r="X4" s="441"/>
      <c r="Y4" s="441"/>
      <c r="Z4" s="441"/>
      <c r="AA4" s="441"/>
    </row>
    <row r="5" spans="1:67" s="110" customFormat="1" ht="15.75" customHeight="1">
      <c r="A5" s="576"/>
      <c r="B5" s="576"/>
      <c r="C5" s="530"/>
      <c r="D5" s="530"/>
      <c r="E5" s="530"/>
      <c r="F5" s="530"/>
      <c r="G5" s="530"/>
      <c r="H5" s="530"/>
      <c r="I5" s="530"/>
      <c r="J5" s="574" t="s">
        <v>66</v>
      </c>
      <c r="K5" s="568" t="s">
        <v>4</v>
      </c>
      <c r="L5" s="569"/>
      <c r="M5" s="570"/>
      <c r="N5" s="574" t="s">
        <v>33</v>
      </c>
      <c r="O5" s="557" t="s">
        <v>300</v>
      </c>
      <c r="P5" s="574"/>
      <c r="Q5" s="565"/>
      <c r="R5" s="452"/>
      <c r="S5" s="441"/>
      <c r="T5" s="541"/>
      <c r="U5" s="529"/>
      <c r="V5" s="441"/>
      <c r="W5" s="441"/>
      <c r="X5" s="441"/>
      <c r="Y5" s="441"/>
      <c r="Z5" s="441"/>
      <c r="AA5" s="441"/>
    </row>
    <row r="6" spans="1:67" s="110" customFormat="1" ht="15.75" customHeight="1">
      <c r="A6" s="576"/>
      <c r="B6" s="576"/>
      <c r="C6" s="530"/>
      <c r="D6" s="530"/>
      <c r="E6" s="530"/>
      <c r="F6" s="530"/>
      <c r="G6" s="530"/>
      <c r="H6" s="530"/>
      <c r="I6" s="530"/>
      <c r="J6" s="574"/>
      <c r="K6" s="557" t="s">
        <v>31</v>
      </c>
      <c r="L6" s="557" t="s">
        <v>295</v>
      </c>
      <c r="M6" s="557" t="s">
        <v>297</v>
      </c>
      <c r="N6" s="574"/>
      <c r="O6" s="558"/>
      <c r="P6" s="574"/>
      <c r="Q6" s="565"/>
      <c r="R6" s="452"/>
      <c r="S6" s="441"/>
      <c r="T6" s="541"/>
      <c r="U6" s="529"/>
      <c r="V6" s="441"/>
      <c r="W6" s="441"/>
      <c r="X6" s="441"/>
      <c r="Y6" s="441"/>
      <c r="Z6" s="441"/>
      <c r="AA6" s="441"/>
    </row>
    <row r="7" spans="1:67" s="110" customFormat="1" ht="69.75" customHeight="1">
      <c r="A7" s="577"/>
      <c r="B7" s="577"/>
      <c r="C7" s="530"/>
      <c r="D7" s="530"/>
      <c r="E7" s="530"/>
      <c r="F7" s="530"/>
      <c r="G7" s="530"/>
      <c r="H7" s="530"/>
      <c r="I7" s="530"/>
      <c r="J7" s="574"/>
      <c r="K7" s="559"/>
      <c r="L7" s="559"/>
      <c r="M7" s="559"/>
      <c r="N7" s="574"/>
      <c r="O7" s="559"/>
      <c r="P7" s="574"/>
      <c r="Q7" s="566"/>
      <c r="R7" s="452"/>
      <c r="S7" s="441"/>
      <c r="T7" s="542"/>
      <c r="U7" s="529"/>
      <c r="V7" s="441"/>
      <c r="W7" s="441"/>
      <c r="X7" s="441"/>
      <c r="Y7" s="441"/>
      <c r="Z7" s="441"/>
      <c r="AA7" s="441"/>
    </row>
    <row r="8" spans="1:67" ht="23.25" customHeight="1">
      <c r="A8" s="538" t="s">
        <v>3</v>
      </c>
      <c r="B8" s="539"/>
      <c r="C8" s="48" t="s">
        <v>8</v>
      </c>
      <c r="D8" s="48" t="s">
        <v>9</v>
      </c>
      <c r="E8" s="48" t="s">
        <v>14</v>
      </c>
      <c r="F8" s="48" t="s">
        <v>17</v>
      </c>
      <c r="G8" s="48" t="s">
        <v>18</v>
      </c>
      <c r="H8" s="48" t="s">
        <v>19</v>
      </c>
      <c r="I8" s="48" t="s">
        <v>20</v>
      </c>
      <c r="J8" s="48" t="s">
        <v>21</v>
      </c>
      <c r="K8" s="48" t="s">
        <v>22</v>
      </c>
      <c r="L8" s="48" t="s">
        <v>23</v>
      </c>
      <c r="M8" s="48" t="s">
        <v>24</v>
      </c>
      <c r="N8" s="48" t="s">
        <v>69</v>
      </c>
      <c r="O8" s="48" t="s">
        <v>68</v>
      </c>
      <c r="P8" s="48" t="s">
        <v>70</v>
      </c>
      <c r="Q8" s="48" t="s">
        <v>71</v>
      </c>
      <c r="R8" s="48" t="s">
        <v>72</v>
      </c>
      <c r="S8" s="48" t="s">
        <v>73</v>
      </c>
      <c r="T8" s="48" t="s">
        <v>76</v>
      </c>
      <c r="U8" s="48" t="s">
        <v>77</v>
      </c>
      <c r="V8" s="428"/>
      <c r="W8" s="428"/>
      <c r="X8" s="428"/>
      <c r="Y8" s="428"/>
      <c r="Z8" s="428"/>
      <c r="AA8" s="428"/>
    </row>
    <row r="9" spans="1:67" ht="25.5" customHeight="1">
      <c r="A9" s="208"/>
      <c r="B9" s="208" t="s">
        <v>7</v>
      </c>
      <c r="C9" s="246">
        <f t="shared" ref="C9:C50" si="0">IF((D9+E9=F9+G9+H9),(F9+G9+H9),"SAI")</f>
        <v>894371034</v>
      </c>
      <c r="D9" s="246">
        <f>D10+D21</f>
        <v>598325308</v>
      </c>
      <c r="E9" s="246">
        <f>E10+E21</f>
        <v>296045726</v>
      </c>
      <c r="F9" s="246">
        <f>F10+F21</f>
        <v>1462131</v>
      </c>
      <c r="G9" s="246">
        <f>G10+G21</f>
        <v>50190</v>
      </c>
      <c r="H9" s="246">
        <f t="shared" ref="H9:H44" si="1">I9+P9+Q9+R9+S9</f>
        <v>892858713</v>
      </c>
      <c r="I9" s="246">
        <f t="shared" ref="I9:I44" si="2">J9+N9+O9</f>
        <v>607474367</v>
      </c>
      <c r="J9" s="246">
        <f t="shared" ref="J9:J44" si="3">K9+L9+M9</f>
        <v>57550910</v>
      </c>
      <c r="K9" s="246">
        <f t="shared" ref="K9:S9" si="4">K10+K21</f>
        <v>55285812</v>
      </c>
      <c r="L9" s="246">
        <f t="shared" si="4"/>
        <v>2265098</v>
      </c>
      <c r="M9" s="246">
        <f t="shared" si="4"/>
        <v>0</v>
      </c>
      <c r="N9" s="246">
        <f t="shared" si="4"/>
        <v>549476238</v>
      </c>
      <c r="O9" s="246">
        <f t="shared" si="4"/>
        <v>447219</v>
      </c>
      <c r="P9" s="246">
        <f t="shared" si="4"/>
        <v>284126741</v>
      </c>
      <c r="Q9" s="246">
        <f t="shared" si="4"/>
        <v>1257605</v>
      </c>
      <c r="R9" s="246">
        <f t="shared" si="4"/>
        <v>0</v>
      </c>
      <c r="S9" s="246">
        <f t="shared" si="4"/>
        <v>0</v>
      </c>
      <c r="T9" s="246">
        <f t="shared" ref="T9:T50" si="5">SUM(N9:S9)</f>
        <v>835307803</v>
      </c>
      <c r="U9" s="247">
        <f t="shared" ref="U9:U25" si="6">J9/I9</f>
        <v>9.4738005628474523E-2</v>
      </c>
      <c r="V9" s="259">
        <f>C9-D9-E9</f>
        <v>0</v>
      </c>
      <c r="W9" s="259">
        <f>C9-F9-G9-H9</f>
        <v>0</v>
      </c>
      <c r="X9" s="259">
        <f>H9-I9-P9-Q9-R9-S9</f>
        <v>0</v>
      </c>
      <c r="Y9" s="259">
        <f>I9-J9-N9-O9</f>
        <v>0</v>
      </c>
      <c r="Z9" s="259">
        <f>J9-K9-L9-M9</f>
        <v>0</v>
      </c>
      <c r="AA9" s="259">
        <f>T9-SUM(N9:S9)</f>
        <v>0</v>
      </c>
      <c r="AB9" s="302">
        <f>C9-'02'!C9</f>
        <v>0</v>
      </c>
      <c r="AC9" s="302">
        <f>D9-'02'!D9</f>
        <v>0</v>
      </c>
      <c r="AD9" s="302">
        <f>E9-'02'!E9</f>
        <v>0</v>
      </c>
      <c r="AE9" s="302">
        <f>F9-'02'!F9</f>
        <v>0</v>
      </c>
      <c r="AF9" s="302">
        <f>G9-'02'!G9</f>
        <v>0</v>
      </c>
      <c r="AG9" s="302">
        <f>H9-'02'!H9</f>
        <v>0</v>
      </c>
      <c r="AH9" s="302">
        <f>I9-'02'!I9</f>
        <v>0</v>
      </c>
      <c r="AI9" s="302">
        <f>J9-'02'!J9</f>
        <v>0</v>
      </c>
      <c r="AJ9" s="302">
        <f>K9-'02'!K9</f>
        <v>0</v>
      </c>
      <c r="AK9" s="302">
        <f>L9-'02'!L9</f>
        <v>0</v>
      </c>
      <c r="AL9" s="302">
        <f>M9-'02'!M9</f>
        <v>0</v>
      </c>
      <c r="AM9" s="302">
        <f>N9-'02'!N9</f>
        <v>0</v>
      </c>
      <c r="AN9" s="302">
        <f>O9-'02'!O9</f>
        <v>0</v>
      </c>
      <c r="AO9" s="302">
        <f>P9-'02'!P9</f>
        <v>0</v>
      </c>
      <c r="AP9" s="302">
        <f>Q9-'02'!Q9</f>
        <v>0</v>
      </c>
      <c r="AQ9" s="302">
        <f>R9-'02'!R9</f>
        <v>0</v>
      </c>
      <c r="AR9" s="302">
        <f>S9-'02'!S9</f>
        <v>0</v>
      </c>
      <c r="AS9" s="302">
        <f>T9-'02'!T9</f>
        <v>0</v>
      </c>
      <c r="AU9" s="302">
        <f>C9-'02'!C9</f>
        <v>0</v>
      </c>
      <c r="AV9" s="302">
        <f>D9-'02'!D9</f>
        <v>0</v>
      </c>
      <c r="AW9" s="302">
        <f>E9-'02'!E9</f>
        <v>0</v>
      </c>
      <c r="AX9" s="302">
        <f>F9-'02'!F9</f>
        <v>0</v>
      </c>
      <c r="AY9" s="302">
        <f>G9-'02'!G9</f>
        <v>0</v>
      </c>
      <c r="AZ9" s="302">
        <f>H9-'02'!H9</f>
        <v>0</v>
      </c>
      <c r="BA9" s="302">
        <f>I9-'02'!I9</f>
        <v>0</v>
      </c>
      <c r="BB9" s="302">
        <f>J9-'02'!J9</f>
        <v>0</v>
      </c>
      <c r="BC9" s="302">
        <f>K9-'02'!K9</f>
        <v>0</v>
      </c>
      <c r="BD9" s="302">
        <f>L9-'02'!L9</f>
        <v>0</v>
      </c>
      <c r="BE9" s="302">
        <f>M9-'02'!M9</f>
        <v>0</v>
      </c>
      <c r="BF9" s="302">
        <f>N9-'02'!N9</f>
        <v>0</v>
      </c>
      <c r="BG9" s="302">
        <f>O9-'02'!O9</f>
        <v>0</v>
      </c>
      <c r="BH9" s="302">
        <f>P9-'02'!P9</f>
        <v>0</v>
      </c>
      <c r="BI9" s="302">
        <f>Q9-'02'!Q9</f>
        <v>0</v>
      </c>
      <c r="BJ9" s="302">
        <f>R9-'02'!R9</f>
        <v>0</v>
      </c>
      <c r="BK9" s="302">
        <f>S9-'02'!S9</f>
        <v>0</v>
      </c>
      <c r="BL9" s="302">
        <f>T9-'02'!T9</f>
        <v>0</v>
      </c>
      <c r="BM9" s="302">
        <f>U9-'02'!U9</f>
        <v>0</v>
      </c>
      <c r="BN9" s="302">
        <f>V9-'02'!V9</f>
        <v>0</v>
      </c>
      <c r="BO9" s="302">
        <f>W9-'02'!W9</f>
        <v>0</v>
      </c>
    </row>
    <row r="10" spans="1:67" s="85" customFormat="1" ht="25.5" customHeight="1">
      <c r="A10" s="126" t="s">
        <v>0</v>
      </c>
      <c r="B10" s="180" t="str">
        <f>'04'!B10</f>
        <v>THADS tỉnh</v>
      </c>
      <c r="C10" s="246">
        <f t="shared" si="0"/>
        <v>706927970</v>
      </c>
      <c r="D10" s="246">
        <f>SUM(D11:D20)</f>
        <v>503251474</v>
      </c>
      <c r="E10" s="246">
        <f t="shared" ref="E10:T10" si="7">SUM(E11:E20)</f>
        <v>203676496</v>
      </c>
      <c r="F10" s="246">
        <f t="shared" si="7"/>
        <v>359620</v>
      </c>
      <c r="G10" s="246">
        <f t="shared" si="7"/>
        <v>0</v>
      </c>
      <c r="H10" s="246">
        <f t="shared" si="7"/>
        <v>706568350</v>
      </c>
      <c r="I10" s="246">
        <f t="shared" si="7"/>
        <v>471347933</v>
      </c>
      <c r="J10" s="246">
        <f t="shared" si="7"/>
        <v>17126257</v>
      </c>
      <c r="K10" s="246">
        <f t="shared" si="7"/>
        <v>17126257</v>
      </c>
      <c r="L10" s="246">
        <f t="shared" si="7"/>
        <v>0</v>
      </c>
      <c r="M10" s="246">
        <f t="shared" si="7"/>
        <v>0</v>
      </c>
      <c r="N10" s="246">
        <f t="shared" si="7"/>
        <v>454221676</v>
      </c>
      <c r="O10" s="246">
        <f t="shared" si="7"/>
        <v>0</v>
      </c>
      <c r="P10" s="246">
        <f t="shared" si="7"/>
        <v>235220417</v>
      </c>
      <c r="Q10" s="246">
        <f t="shared" si="7"/>
        <v>0</v>
      </c>
      <c r="R10" s="246">
        <f t="shared" si="7"/>
        <v>0</v>
      </c>
      <c r="S10" s="246">
        <f t="shared" si="7"/>
        <v>0</v>
      </c>
      <c r="T10" s="246">
        <f t="shared" si="7"/>
        <v>689442093</v>
      </c>
      <c r="U10" s="247">
        <f t="shared" si="6"/>
        <v>3.6334639023440883E-2</v>
      </c>
      <c r="V10" s="259">
        <f t="shared" ref="V10:V12" si="8">C10-D10-E10</f>
        <v>0</v>
      </c>
      <c r="W10" s="259">
        <f t="shared" ref="W10:W12" si="9">C10-F10-G10-H10</f>
        <v>0</v>
      </c>
      <c r="X10" s="259">
        <f t="shared" ref="X10:X12" si="10">H10-I10-P10-Q10-R10-S10</f>
        <v>0</v>
      </c>
      <c r="Y10" s="259">
        <f t="shared" ref="Y10:Y12" si="11">I10-J10-N10-O10</f>
        <v>0</v>
      </c>
      <c r="Z10" s="259">
        <f t="shared" ref="Z10:Z12" si="12">J10-K10-L10-M10</f>
        <v>0</v>
      </c>
      <c r="AA10" s="259">
        <f t="shared" ref="AA10:AA12" si="13">T10-SUM(N10:S10)</f>
        <v>0</v>
      </c>
      <c r="AV10" s="301"/>
    </row>
    <row r="11" spans="1:67" s="85" customFormat="1" ht="25.5" customHeight="1">
      <c r="A11" s="127" t="s">
        <v>8</v>
      </c>
      <c r="B11" s="176" t="str">
        <f>'04'!B11</f>
        <v>Đoàn Thị Hạ</v>
      </c>
      <c r="C11" s="246">
        <f>IF((D11+E11=F11+G11+H11),(F11+G11+H11),"SAI")</f>
        <v>14194</v>
      </c>
      <c r="D11" s="177">
        <v>0</v>
      </c>
      <c r="E11" s="26">
        <v>14194</v>
      </c>
      <c r="F11" s="26">
        <v>0</v>
      </c>
      <c r="G11" s="26">
        <v>0</v>
      </c>
      <c r="H11" s="246">
        <f t="shared" ref="H11:H23" si="14">I11+P11+Q11+R11+S11</f>
        <v>14194</v>
      </c>
      <c r="I11" s="246">
        <f t="shared" ref="I11:I23" si="15">J11+N11+O11</f>
        <v>14194</v>
      </c>
      <c r="J11" s="246">
        <f t="shared" ref="J11:J23" si="16">K11+L11+M11</f>
        <v>14194</v>
      </c>
      <c r="K11" s="26">
        <v>14194</v>
      </c>
      <c r="L11" s="26">
        <v>0</v>
      </c>
      <c r="M11" s="26">
        <v>0</v>
      </c>
      <c r="N11" s="26">
        <v>0</v>
      </c>
      <c r="O11" s="26">
        <v>0</v>
      </c>
      <c r="P11" s="26">
        <v>0</v>
      </c>
      <c r="Q11" s="26">
        <v>0</v>
      </c>
      <c r="R11" s="26">
        <v>0</v>
      </c>
      <c r="S11" s="26">
        <v>0</v>
      </c>
      <c r="T11" s="246">
        <f t="shared" si="5"/>
        <v>0</v>
      </c>
      <c r="U11" s="247">
        <f t="shared" si="6"/>
        <v>1</v>
      </c>
      <c r="V11" s="259">
        <f t="shared" si="8"/>
        <v>0</v>
      </c>
      <c r="W11" s="259">
        <f t="shared" si="9"/>
        <v>0</v>
      </c>
      <c r="X11" s="259">
        <f t="shared" si="10"/>
        <v>0</v>
      </c>
      <c r="Y11" s="259">
        <f t="shared" si="11"/>
        <v>0</v>
      </c>
      <c r="Z11" s="259">
        <f t="shared" si="12"/>
        <v>0</v>
      </c>
      <c r="AA11" s="259">
        <f t="shared" si="13"/>
        <v>0</v>
      </c>
    </row>
    <row r="12" spans="1:67" s="85" customFormat="1" ht="25.5" customHeight="1">
      <c r="A12" s="127" t="s">
        <v>9</v>
      </c>
      <c r="B12" s="176" t="str">
        <f>'04'!B12</f>
        <v>Nông Tiến Dũng</v>
      </c>
      <c r="C12" s="246">
        <f t="shared" si="0"/>
        <v>266323</v>
      </c>
      <c r="D12" s="177">
        <v>51621</v>
      </c>
      <c r="E12" s="26">
        <v>214702</v>
      </c>
      <c r="F12" s="26">
        <v>0</v>
      </c>
      <c r="G12" s="26">
        <v>0</v>
      </c>
      <c r="H12" s="246">
        <f t="shared" si="14"/>
        <v>266323</v>
      </c>
      <c r="I12" s="246">
        <f t="shared" si="15"/>
        <v>266323</v>
      </c>
      <c r="J12" s="246">
        <f t="shared" si="16"/>
        <v>230723</v>
      </c>
      <c r="K12" s="26">
        <v>230723</v>
      </c>
      <c r="L12" s="26">
        <v>0</v>
      </c>
      <c r="M12" s="26">
        <v>0</v>
      </c>
      <c r="N12" s="26">
        <v>35600</v>
      </c>
      <c r="O12" s="26">
        <v>0</v>
      </c>
      <c r="P12" s="26">
        <v>0</v>
      </c>
      <c r="Q12" s="26">
        <v>0</v>
      </c>
      <c r="R12" s="26">
        <v>0</v>
      </c>
      <c r="S12" s="26">
        <v>0</v>
      </c>
      <c r="T12" s="246">
        <f t="shared" si="5"/>
        <v>35600</v>
      </c>
      <c r="U12" s="247">
        <f t="shared" si="6"/>
        <v>0.86632772986185946</v>
      </c>
      <c r="V12" s="259">
        <f t="shared" si="8"/>
        <v>0</v>
      </c>
      <c r="W12" s="259">
        <f t="shared" si="9"/>
        <v>0</v>
      </c>
      <c r="X12" s="259">
        <f t="shared" si="10"/>
        <v>0</v>
      </c>
      <c r="Y12" s="259">
        <f t="shared" si="11"/>
        <v>0</v>
      </c>
      <c r="Z12" s="259">
        <f t="shared" si="12"/>
        <v>0</v>
      </c>
      <c r="AA12" s="259">
        <f t="shared" si="13"/>
        <v>0</v>
      </c>
    </row>
    <row r="13" spans="1:67" s="85" customFormat="1" ht="25.5" customHeight="1">
      <c r="A13" s="127" t="s">
        <v>14</v>
      </c>
      <c r="B13" s="176" t="str">
        <f>'04'!B13</f>
        <v>Chu Thanh Hà</v>
      </c>
      <c r="C13" s="246">
        <f t="shared" si="0"/>
        <v>211350</v>
      </c>
      <c r="D13" s="177">
        <v>0</v>
      </c>
      <c r="E13" s="26">
        <v>211350</v>
      </c>
      <c r="F13" s="26">
        <v>0</v>
      </c>
      <c r="G13" s="26">
        <v>0</v>
      </c>
      <c r="H13" s="246">
        <f t="shared" si="14"/>
        <v>211350</v>
      </c>
      <c r="I13" s="246">
        <f t="shared" si="15"/>
        <v>211350</v>
      </c>
      <c r="J13" s="246">
        <f t="shared" si="16"/>
        <v>85135</v>
      </c>
      <c r="K13" s="26">
        <v>85135</v>
      </c>
      <c r="L13" s="26">
        <v>0</v>
      </c>
      <c r="M13" s="26">
        <v>0</v>
      </c>
      <c r="N13" s="26">
        <v>126215</v>
      </c>
      <c r="O13" s="26">
        <v>0</v>
      </c>
      <c r="P13" s="26">
        <v>0</v>
      </c>
      <c r="Q13" s="26">
        <v>0</v>
      </c>
      <c r="R13" s="26">
        <v>0</v>
      </c>
      <c r="S13" s="26">
        <v>0</v>
      </c>
      <c r="T13" s="246">
        <f t="shared" si="5"/>
        <v>126215</v>
      </c>
      <c r="U13" s="247">
        <f t="shared" si="6"/>
        <v>0.40281523539153063</v>
      </c>
      <c r="V13" s="259">
        <f t="shared" ref="V13" si="17">C13-D13-E13</f>
        <v>0</v>
      </c>
      <c r="W13" s="259">
        <f t="shared" ref="W13" si="18">C13-F13-G13-H13</f>
        <v>0</v>
      </c>
      <c r="X13" s="259">
        <f t="shared" ref="X13" si="19">H13-I13-P13-Q13-R13-S13</f>
        <v>0</v>
      </c>
      <c r="Y13" s="259">
        <f t="shared" ref="Y13" si="20">I13-J13-N13-O13</f>
        <v>0</v>
      </c>
      <c r="Z13" s="259">
        <f t="shared" ref="Z13" si="21">J13-K13-L13-M13</f>
        <v>0</v>
      </c>
      <c r="AA13" s="259">
        <f t="shared" ref="AA13" si="22">T13-SUM(N13:S13)</f>
        <v>0</v>
      </c>
    </row>
    <row r="14" spans="1:67" s="85" customFormat="1" ht="25.5" customHeight="1">
      <c r="A14" s="127" t="s">
        <v>17</v>
      </c>
      <c r="B14" s="176" t="str">
        <f>'04'!B14</f>
        <v>Lý Văn Vĩnh</v>
      </c>
      <c r="C14" s="246">
        <f t="shared" si="0"/>
        <v>6372771</v>
      </c>
      <c r="D14" s="177">
        <v>3121001</v>
      </c>
      <c r="E14" s="26">
        <v>3251770</v>
      </c>
      <c r="F14" s="26">
        <v>0</v>
      </c>
      <c r="G14" s="26">
        <v>0</v>
      </c>
      <c r="H14" s="246">
        <f t="shared" si="14"/>
        <v>6372771</v>
      </c>
      <c r="I14" s="246">
        <f t="shared" si="15"/>
        <v>6183171</v>
      </c>
      <c r="J14" s="246">
        <f t="shared" si="16"/>
        <v>3172026</v>
      </c>
      <c r="K14" s="26">
        <v>3172026</v>
      </c>
      <c r="L14" s="26">
        <v>0</v>
      </c>
      <c r="M14" s="26">
        <v>0</v>
      </c>
      <c r="N14" s="26">
        <v>3011145</v>
      </c>
      <c r="O14" s="26">
        <v>0</v>
      </c>
      <c r="P14" s="26">
        <v>189600</v>
      </c>
      <c r="Q14" s="26">
        <v>0</v>
      </c>
      <c r="R14" s="26">
        <v>0</v>
      </c>
      <c r="S14" s="26">
        <v>0</v>
      </c>
      <c r="T14" s="246">
        <f t="shared" si="5"/>
        <v>3200745</v>
      </c>
      <c r="U14" s="247">
        <f t="shared" si="6"/>
        <v>0.51300958682850595</v>
      </c>
      <c r="V14" s="259">
        <f t="shared" ref="V14:V50" si="23">C14-D14-E14</f>
        <v>0</v>
      </c>
      <c r="W14" s="259">
        <f t="shared" ref="W14:W50" si="24">C14-F14-G14-H14</f>
        <v>0</v>
      </c>
      <c r="X14" s="259">
        <f t="shared" ref="X14:X50" si="25">H14-I14-P14-Q14-R14-S14</f>
        <v>0</v>
      </c>
      <c r="Y14" s="259">
        <f t="shared" ref="Y14:Y50" si="26">I14-J14-N14-O14</f>
        <v>0</v>
      </c>
      <c r="Z14" s="259">
        <f t="shared" ref="Z14:Z50" si="27">J14-K14-L14-M14</f>
        <v>0</v>
      </c>
      <c r="AA14" s="259">
        <f t="shared" ref="AA14:AA50" si="28">T14-SUM(N14:S14)</f>
        <v>0</v>
      </c>
    </row>
    <row r="15" spans="1:67" s="85" customFormat="1" ht="25.5" customHeight="1">
      <c r="A15" s="127" t="s">
        <v>18</v>
      </c>
      <c r="B15" s="176" t="str">
        <f>'04'!B15</f>
        <v>Phan Anh Trung</v>
      </c>
      <c r="C15" s="246">
        <f t="shared" si="0"/>
        <v>259039615</v>
      </c>
      <c r="D15" s="177">
        <v>247321219</v>
      </c>
      <c r="E15" s="26">
        <v>11718396</v>
      </c>
      <c r="F15" s="26">
        <v>320200</v>
      </c>
      <c r="G15" s="26">
        <v>0</v>
      </c>
      <c r="H15" s="246">
        <f t="shared" si="14"/>
        <v>258719415</v>
      </c>
      <c r="I15" s="246">
        <f t="shared" si="15"/>
        <v>241479663</v>
      </c>
      <c r="J15" s="246">
        <f t="shared" si="16"/>
        <v>2791670</v>
      </c>
      <c r="K15" s="26">
        <v>2791670</v>
      </c>
      <c r="L15" s="26">
        <v>0</v>
      </c>
      <c r="M15" s="26">
        <v>0</v>
      </c>
      <c r="N15" s="26">
        <v>238687993</v>
      </c>
      <c r="O15" s="26">
        <v>0</v>
      </c>
      <c r="P15" s="26">
        <v>17239752</v>
      </c>
      <c r="Q15" s="26">
        <v>0</v>
      </c>
      <c r="R15" s="26">
        <v>0</v>
      </c>
      <c r="S15" s="26">
        <v>0</v>
      </c>
      <c r="T15" s="246">
        <f t="shared" si="5"/>
        <v>255927745</v>
      </c>
      <c r="U15" s="247">
        <f t="shared" si="6"/>
        <v>1.1560683683743586E-2</v>
      </c>
      <c r="V15" s="259">
        <f t="shared" si="23"/>
        <v>0</v>
      </c>
      <c r="W15" s="259">
        <f t="shared" si="24"/>
        <v>0</v>
      </c>
      <c r="X15" s="259">
        <f t="shared" si="25"/>
        <v>0</v>
      </c>
      <c r="Y15" s="259">
        <f t="shared" si="26"/>
        <v>0</v>
      </c>
      <c r="Z15" s="259">
        <f t="shared" si="27"/>
        <v>0</v>
      </c>
      <c r="AA15" s="259">
        <f t="shared" si="28"/>
        <v>0</v>
      </c>
    </row>
    <row r="16" spans="1:67" s="85" customFormat="1" ht="25.5" customHeight="1">
      <c r="A16" s="127" t="s">
        <v>19</v>
      </c>
      <c r="B16" s="176" t="str">
        <f>'04'!B16</f>
        <v>Bùi Thị Bình</v>
      </c>
      <c r="C16" s="246">
        <f t="shared" si="0"/>
        <v>8779741</v>
      </c>
      <c r="D16" s="177">
        <v>3317095</v>
      </c>
      <c r="E16" s="26">
        <v>5462646</v>
      </c>
      <c r="F16" s="26">
        <v>9420</v>
      </c>
      <c r="G16" s="26">
        <v>0</v>
      </c>
      <c r="H16" s="246">
        <f t="shared" si="14"/>
        <v>8770321</v>
      </c>
      <c r="I16" s="246">
        <f t="shared" si="15"/>
        <v>5687370</v>
      </c>
      <c r="J16" s="246">
        <f t="shared" si="16"/>
        <v>1069504</v>
      </c>
      <c r="K16" s="26">
        <v>1069504</v>
      </c>
      <c r="L16" s="26">
        <v>0</v>
      </c>
      <c r="M16" s="26">
        <v>0</v>
      </c>
      <c r="N16" s="26">
        <v>4617866</v>
      </c>
      <c r="O16" s="26">
        <v>0</v>
      </c>
      <c r="P16" s="26">
        <v>3082951</v>
      </c>
      <c r="Q16" s="26">
        <v>0</v>
      </c>
      <c r="R16" s="26">
        <v>0</v>
      </c>
      <c r="S16" s="26">
        <v>0</v>
      </c>
      <c r="T16" s="246">
        <f t="shared" si="5"/>
        <v>7700817</v>
      </c>
      <c r="U16" s="247">
        <f t="shared" si="6"/>
        <v>0.18804895760254739</v>
      </c>
      <c r="V16" s="259">
        <f t="shared" si="23"/>
        <v>0</v>
      </c>
      <c r="W16" s="259">
        <f t="shared" si="24"/>
        <v>0</v>
      </c>
      <c r="X16" s="259">
        <f t="shared" si="25"/>
        <v>0</v>
      </c>
      <c r="Y16" s="259">
        <f t="shared" si="26"/>
        <v>0</v>
      </c>
      <c r="Z16" s="259">
        <f t="shared" si="27"/>
        <v>0</v>
      </c>
      <c r="AA16" s="259">
        <f t="shared" si="28"/>
        <v>0</v>
      </c>
    </row>
    <row r="17" spans="1:27" s="85" customFormat="1" ht="25.5" customHeight="1">
      <c r="A17" s="127" t="s">
        <v>20</v>
      </c>
      <c r="B17" s="176" t="str">
        <f>'04'!B17</f>
        <v>Nguyễn Ngọc Tuấn</v>
      </c>
      <c r="C17" s="246">
        <f t="shared" si="0"/>
        <v>235003067</v>
      </c>
      <c r="D17" s="177">
        <v>224691024</v>
      </c>
      <c r="E17" s="26">
        <v>10312043</v>
      </c>
      <c r="F17" s="26">
        <v>0</v>
      </c>
      <c r="G17" s="26">
        <v>0</v>
      </c>
      <c r="H17" s="246">
        <f t="shared" si="14"/>
        <v>235003067</v>
      </c>
      <c r="I17" s="246">
        <f t="shared" si="15"/>
        <v>36676251</v>
      </c>
      <c r="J17" s="246">
        <f t="shared" si="16"/>
        <v>4089333</v>
      </c>
      <c r="K17" s="26">
        <v>4089333</v>
      </c>
      <c r="L17" s="26">
        <v>0</v>
      </c>
      <c r="M17" s="26">
        <v>0</v>
      </c>
      <c r="N17" s="26">
        <v>32586918</v>
      </c>
      <c r="O17" s="26">
        <v>0</v>
      </c>
      <c r="P17" s="26">
        <v>198326816</v>
      </c>
      <c r="Q17" s="26">
        <v>0</v>
      </c>
      <c r="R17" s="26">
        <v>0</v>
      </c>
      <c r="S17" s="26">
        <v>0</v>
      </c>
      <c r="T17" s="246">
        <f t="shared" si="5"/>
        <v>230913734</v>
      </c>
      <c r="U17" s="247">
        <f t="shared" si="6"/>
        <v>0.11149811904166541</v>
      </c>
      <c r="V17" s="259">
        <f t="shared" si="23"/>
        <v>0</v>
      </c>
      <c r="W17" s="259">
        <f t="shared" si="24"/>
        <v>0</v>
      </c>
      <c r="X17" s="259">
        <f t="shared" si="25"/>
        <v>0</v>
      </c>
      <c r="Y17" s="259">
        <f t="shared" si="26"/>
        <v>0</v>
      </c>
      <c r="Z17" s="259">
        <f t="shared" si="27"/>
        <v>0</v>
      </c>
      <c r="AA17" s="259">
        <f t="shared" si="28"/>
        <v>0</v>
      </c>
    </row>
    <row r="18" spans="1:27" s="85" customFormat="1" ht="25.5" customHeight="1">
      <c r="A18" s="127" t="s">
        <v>21</v>
      </c>
      <c r="B18" s="176" t="str">
        <f>'04'!B18</f>
        <v>Chu Thị Sen</v>
      </c>
      <c r="C18" s="246">
        <f t="shared" si="0"/>
        <v>168846483</v>
      </c>
      <c r="D18" s="177">
        <v>250118</v>
      </c>
      <c r="E18" s="26">
        <v>168596365</v>
      </c>
      <c r="F18" s="26">
        <v>0</v>
      </c>
      <c r="G18" s="26">
        <v>0</v>
      </c>
      <c r="H18" s="246">
        <f t="shared" si="14"/>
        <v>168846483</v>
      </c>
      <c r="I18" s="246">
        <f t="shared" si="15"/>
        <v>168700217</v>
      </c>
      <c r="J18" s="246">
        <f t="shared" si="16"/>
        <v>2601709</v>
      </c>
      <c r="K18" s="26">
        <v>2601709</v>
      </c>
      <c r="L18" s="26">
        <v>0</v>
      </c>
      <c r="M18" s="26">
        <v>0</v>
      </c>
      <c r="N18" s="26">
        <v>166098508</v>
      </c>
      <c r="O18" s="26">
        <v>0</v>
      </c>
      <c r="P18" s="26">
        <v>146266</v>
      </c>
      <c r="Q18" s="26">
        <v>0</v>
      </c>
      <c r="R18" s="26">
        <v>0</v>
      </c>
      <c r="S18" s="26">
        <v>0</v>
      </c>
      <c r="T18" s="246">
        <f t="shared" si="5"/>
        <v>166244774</v>
      </c>
      <c r="U18" s="247">
        <f t="shared" si="6"/>
        <v>1.5422084489671996E-2</v>
      </c>
      <c r="V18" s="259">
        <f t="shared" si="23"/>
        <v>0</v>
      </c>
      <c r="W18" s="259">
        <f t="shared" si="24"/>
        <v>0</v>
      </c>
      <c r="X18" s="259">
        <f t="shared" si="25"/>
        <v>0</v>
      </c>
      <c r="Y18" s="259">
        <f t="shared" si="26"/>
        <v>0</v>
      </c>
      <c r="Z18" s="259">
        <f t="shared" si="27"/>
        <v>0</v>
      </c>
      <c r="AA18" s="259">
        <f t="shared" si="28"/>
        <v>0</v>
      </c>
    </row>
    <row r="19" spans="1:27" s="85" customFormat="1" ht="25.5" customHeight="1">
      <c r="A19" s="127" t="s">
        <v>22</v>
      </c>
      <c r="B19" s="176" t="str">
        <f>'04'!B19</f>
        <v>Ma Đức Thạch</v>
      </c>
      <c r="C19" s="246">
        <f t="shared" si="0"/>
        <v>27826221</v>
      </c>
      <c r="D19" s="177">
        <v>24499396</v>
      </c>
      <c r="E19" s="26">
        <v>3326825</v>
      </c>
      <c r="F19" s="26">
        <v>30000</v>
      </c>
      <c r="G19" s="26">
        <v>0</v>
      </c>
      <c r="H19" s="246">
        <f t="shared" si="14"/>
        <v>27796221</v>
      </c>
      <c r="I19" s="246">
        <f t="shared" si="15"/>
        <v>11561189</v>
      </c>
      <c r="J19" s="246">
        <f t="shared" si="16"/>
        <v>2504258</v>
      </c>
      <c r="K19" s="26">
        <v>2504258</v>
      </c>
      <c r="L19" s="26">
        <v>0</v>
      </c>
      <c r="M19" s="26">
        <v>0</v>
      </c>
      <c r="N19" s="26">
        <v>9056931</v>
      </c>
      <c r="O19" s="26">
        <v>0</v>
      </c>
      <c r="P19" s="26">
        <v>16235032</v>
      </c>
      <c r="Q19" s="26">
        <v>0</v>
      </c>
      <c r="R19" s="26">
        <v>0</v>
      </c>
      <c r="S19" s="26">
        <v>0</v>
      </c>
      <c r="T19" s="246">
        <f t="shared" si="5"/>
        <v>25291963</v>
      </c>
      <c r="U19" s="247">
        <f t="shared" si="6"/>
        <v>0.2166090356277369</v>
      </c>
      <c r="V19" s="259">
        <f t="shared" si="23"/>
        <v>0</v>
      </c>
      <c r="W19" s="259">
        <f t="shared" si="24"/>
        <v>0</v>
      </c>
      <c r="X19" s="259">
        <f t="shared" si="25"/>
        <v>0</v>
      </c>
      <c r="Y19" s="259">
        <f t="shared" si="26"/>
        <v>0</v>
      </c>
      <c r="Z19" s="259">
        <f t="shared" si="27"/>
        <v>0</v>
      </c>
      <c r="AA19" s="259">
        <f t="shared" si="28"/>
        <v>0</v>
      </c>
    </row>
    <row r="20" spans="1:27" s="85" customFormat="1" ht="25.5" customHeight="1">
      <c r="A20" s="127" t="s">
        <v>23</v>
      </c>
      <c r="B20" s="176" t="str">
        <f>'04'!B20</f>
        <v>Hoàng Thị Minh Thư</v>
      </c>
      <c r="C20" s="246">
        <f t="shared" si="0"/>
        <v>568205</v>
      </c>
      <c r="D20" s="177">
        <v>0</v>
      </c>
      <c r="E20" s="26">
        <v>568205</v>
      </c>
      <c r="F20" s="26">
        <v>0</v>
      </c>
      <c r="G20" s="26">
        <v>0</v>
      </c>
      <c r="H20" s="246">
        <f t="shared" si="14"/>
        <v>568205</v>
      </c>
      <c r="I20" s="246">
        <f t="shared" si="15"/>
        <v>568205</v>
      </c>
      <c r="J20" s="246">
        <f t="shared" si="16"/>
        <v>567705</v>
      </c>
      <c r="K20" s="26">
        <v>567705</v>
      </c>
      <c r="L20" s="26">
        <v>0</v>
      </c>
      <c r="M20" s="26">
        <v>0</v>
      </c>
      <c r="N20" s="26">
        <v>500</v>
      </c>
      <c r="O20" s="26">
        <v>0</v>
      </c>
      <c r="P20" s="26">
        <v>0</v>
      </c>
      <c r="Q20" s="26">
        <v>0</v>
      </c>
      <c r="R20" s="26">
        <v>0</v>
      </c>
      <c r="S20" s="26">
        <v>0</v>
      </c>
      <c r="T20" s="246">
        <f t="shared" si="5"/>
        <v>500</v>
      </c>
      <c r="U20" s="247">
        <f t="shared" si="6"/>
        <v>0.99912003590253518</v>
      </c>
      <c r="V20" s="259"/>
      <c r="W20" s="259"/>
      <c r="X20" s="259"/>
      <c r="Y20" s="259"/>
      <c r="Z20" s="259"/>
      <c r="AA20" s="259"/>
    </row>
    <row r="21" spans="1:27" s="85" customFormat="1" ht="25.5" customHeight="1">
      <c r="A21" s="126" t="s">
        <v>1</v>
      </c>
      <c r="B21" s="180" t="str">
        <f>'04'!B21</f>
        <v>Các Chi cục THADS</v>
      </c>
      <c r="C21" s="246">
        <f t="shared" si="0"/>
        <v>187443064</v>
      </c>
      <c r="D21" s="246">
        <f>D22+D29+D35+D42+D47</f>
        <v>95073834</v>
      </c>
      <c r="E21" s="246">
        <f>E22+E29+E35+E42+E47</f>
        <v>92369230</v>
      </c>
      <c r="F21" s="246">
        <f>F22+F29+F35+F42+F47</f>
        <v>1102511</v>
      </c>
      <c r="G21" s="246">
        <f>G22+G29+G35+G42+G47</f>
        <v>50190</v>
      </c>
      <c r="H21" s="246">
        <f t="shared" si="14"/>
        <v>186290363</v>
      </c>
      <c r="I21" s="246">
        <f t="shared" si="15"/>
        <v>136126434</v>
      </c>
      <c r="J21" s="246">
        <f t="shared" si="16"/>
        <v>40424653</v>
      </c>
      <c r="K21" s="246">
        <f t="shared" ref="K21:S21" si="29">K22+K29+K35+K42+K47</f>
        <v>38159555</v>
      </c>
      <c r="L21" s="246">
        <f t="shared" si="29"/>
        <v>2265098</v>
      </c>
      <c r="M21" s="246">
        <f t="shared" si="29"/>
        <v>0</v>
      </c>
      <c r="N21" s="246">
        <f t="shared" si="29"/>
        <v>95254562</v>
      </c>
      <c r="O21" s="246">
        <f t="shared" si="29"/>
        <v>447219</v>
      </c>
      <c r="P21" s="246">
        <f t="shared" si="29"/>
        <v>48906324</v>
      </c>
      <c r="Q21" s="246">
        <f t="shared" si="29"/>
        <v>1257605</v>
      </c>
      <c r="R21" s="246">
        <f t="shared" si="29"/>
        <v>0</v>
      </c>
      <c r="S21" s="246">
        <f t="shared" si="29"/>
        <v>0</v>
      </c>
      <c r="T21" s="246">
        <f t="shared" si="5"/>
        <v>145865710</v>
      </c>
      <c r="U21" s="247">
        <f t="shared" si="6"/>
        <v>0.29696401949381851</v>
      </c>
      <c r="V21" s="259">
        <f t="shared" si="23"/>
        <v>0</v>
      </c>
      <c r="W21" s="259">
        <f t="shared" si="24"/>
        <v>0</v>
      </c>
      <c r="X21" s="259">
        <f t="shared" si="25"/>
        <v>0</v>
      </c>
      <c r="Y21" s="259">
        <f t="shared" si="26"/>
        <v>0</v>
      </c>
      <c r="Z21" s="259">
        <f t="shared" si="27"/>
        <v>0</v>
      </c>
      <c r="AA21" s="259">
        <f t="shared" si="28"/>
        <v>0</v>
      </c>
    </row>
    <row r="22" spans="1:27" s="85" customFormat="1" ht="25.5" customHeight="1">
      <c r="A22" s="126" t="s">
        <v>8</v>
      </c>
      <c r="B22" s="180" t="str">
        <f>'04'!B22</f>
        <v>THADS khu vực 1</v>
      </c>
      <c r="C22" s="246">
        <f t="shared" si="0"/>
        <v>81813174</v>
      </c>
      <c r="D22" s="246">
        <f>SUM(D23:D28)</f>
        <v>35902154</v>
      </c>
      <c r="E22" s="246">
        <f t="shared" ref="E22:S22" si="30">SUM(E23:E28)</f>
        <v>45911020</v>
      </c>
      <c r="F22" s="246">
        <f t="shared" si="30"/>
        <v>847611</v>
      </c>
      <c r="G22" s="246">
        <f t="shared" si="30"/>
        <v>50190</v>
      </c>
      <c r="H22" s="246">
        <f t="shared" si="14"/>
        <v>80915373</v>
      </c>
      <c r="I22" s="246">
        <f t="shared" si="15"/>
        <v>66085573</v>
      </c>
      <c r="J22" s="246">
        <f t="shared" si="16"/>
        <v>19815995</v>
      </c>
      <c r="K22" s="246">
        <f t="shared" si="30"/>
        <v>18788329</v>
      </c>
      <c r="L22" s="246">
        <f t="shared" si="30"/>
        <v>1027666</v>
      </c>
      <c r="M22" s="246">
        <f t="shared" si="30"/>
        <v>0</v>
      </c>
      <c r="N22" s="246">
        <f t="shared" si="30"/>
        <v>46258818</v>
      </c>
      <c r="O22" s="246">
        <f t="shared" si="30"/>
        <v>10760</v>
      </c>
      <c r="P22" s="246">
        <f t="shared" si="30"/>
        <v>14137828</v>
      </c>
      <c r="Q22" s="246">
        <f t="shared" si="30"/>
        <v>691972</v>
      </c>
      <c r="R22" s="246">
        <f t="shared" si="30"/>
        <v>0</v>
      </c>
      <c r="S22" s="246">
        <f t="shared" si="30"/>
        <v>0</v>
      </c>
      <c r="T22" s="246">
        <f t="shared" si="5"/>
        <v>61099378</v>
      </c>
      <c r="U22" s="247">
        <f t="shared" si="6"/>
        <v>0.29985357015819475</v>
      </c>
      <c r="V22" s="259">
        <f t="shared" si="23"/>
        <v>0</v>
      </c>
      <c r="W22" s="259">
        <f t="shared" si="24"/>
        <v>0</v>
      </c>
      <c r="X22" s="259">
        <f t="shared" si="25"/>
        <v>0</v>
      </c>
      <c r="Y22" s="259">
        <f t="shared" si="26"/>
        <v>0</v>
      </c>
      <c r="Z22" s="259">
        <f t="shared" si="27"/>
        <v>0</v>
      </c>
      <c r="AA22" s="259">
        <f t="shared" si="28"/>
        <v>0</v>
      </c>
    </row>
    <row r="23" spans="1:27" s="85" customFormat="1" ht="25.5" customHeight="1">
      <c r="A23" s="127" t="s">
        <v>10</v>
      </c>
      <c r="B23" s="176" t="str">
        <f>'04'!B23</f>
        <v>Nông Văn Dũng</v>
      </c>
      <c r="C23" s="246">
        <f t="shared" si="0"/>
        <v>2943231</v>
      </c>
      <c r="D23" s="26">
        <v>1017864</v>
      </c>
      <c r="E23" s="26">
        <v>1925367</v>
      </c>
      <c r="F23" s="26">
        <v>0</v>
      </c>
      <c r="G23" s="26">
        <v>0</v>
      </c>
      <c r="H23" s="246">
        <f t="shared" si="14"/>
        <v>2943231</v>
      </c>
      <c r="I23" s="246">
        <f t="shared" si="15"/>
        <v>2287410</v>
      </c>
      <c r="J23" s="246">
        <f t="shared" si="16"/>
        <v>1079249</v>
      </c>
      <c r="K23" s="26">
        <v>995808</v>
      </c>
      <c r="L23" s="26">
        <v>83441</v>
      </c>
      <c r="M23" s="26">
        <v>0</v>
      </c>
      <c r="N23" s="26">
        <v>1208161</v>
      </c>
      <c r="O23" s="26"/>
      <c r="P23" s="26">
        <v>511371</v>
      </c>
      <c r="Q23" s="26">
        <v>144450</v>
      </c>
      <c r="R23" s="26">
        <v>0</v>
      </c>
      <c r="S23" s="26">
        <v>0</v>
      </c>
      <c r="T23" s="246">
        <f t="shared" si="5"/>
        <v>1863982</v>
      </c>
      <c r="U23" s="247">
        <f t="shared" si="6"/>
        <v>0.47182140499516922</v>
      </c>
      <c r="V23" s="259">
        <f t="shared" si="23"/>
        <v>0</v>
      </c>
      <c r="W23" s="259">
        <f t="shared" si="24"/>
        <v>0</v>
      </c>
      <c r="X23" s="259">
        <f t="shared" si="25"/>
        <v>0</v>
      </c>
      <c r="Y23" s="259">
        <f t="shared" si="26"/>
        <v>0</v>
      </c>
      <c r="Z23" s="259">
        <f t="shared" si="27"/>
        <v>0</v>
      </c>
      <c r="AA23" s="259">
        <f t="shared" si="28"/>
        <v>0</v>
      </c>
    </row>
    <row r="24" spans="1:27" s="85" customFormat="1" ht="25.5" customHeight="1">
      <c r="A24" s="127" t="s">
        <v>11</v>
      </c>
      <c r="B24" s="176" t="str">
        <f>'04'!B24</f>
        <v>Nguyễn Đoàn Dũng</v>
      </c>
      <c r="C24" s="246">
        <f t="shared" si="0"/>
        <v>23515709</v>
      </c>
      <c r="D24" s="388">
        <v>7258192</v>
      </c>
      <c r="E24" s="388">
        <v>16257517</v>
      </c>
      <c r="F24" s="388">
        <v>0</v>
      </c>
      <c r="G24" s="388">
        <v>50190</v>
      </c>
      <c r="H24" s="246">
        <f t="shared" ref="H24" si="31">I24+P24+Q24+R24+S24</f>
        <v>23465519</v>
      </c>
      <c r="I24" s="246">
        <f t="shared" ref="I24" si="32">J24+N24+O24</f>
        <v>23382688</v>
      </c>
      <c r="J24" s="246">
        <f t="shared" ref="J24" si="33">K24+L24+M24</f>
        <v>5128247</v>
      </c>
      <c r="K24" s="388">
        <v>5128247</v>
      </c>
      <c r="L24" s="388">
        <v>0</v>
      </c>
      <c r="M24" s="388">
        <v>0</v>
      </c>
      <c r="N24" s="388">
        <v>18254441</v>
      </c>
      <c r="O24" s="388">
        <v>0</v>
      </c>
      <c r="P24" s="388">
        <v>82831</v>
      </c>
      <c r="Q24" s="388">
        <v>0</v>
      </c>
      <c r="R24" s="388">
        <v>0</v>
      </c>
      <c r="S24" s="388">
        <v>0</v>
      </c>
      <c r="T24" s="246">
        <f t="shared" si="5"/>
        <v>18337272</v>
      </c>
      <c r="U24" s="247">
        <f t="shared" si="6"/>
        <v>0.21931811261391335</v>
      </c>
      <c r="V24" s="259">
        <f t="shared" si="23"/>
        <v>0</v>
      </c>
      <c r="W24" s="259">
        <f t="shared" si="24"/>
        <v>0</v>
      </c>
      <c r="X24" s="259">
        <f t="shared" si="25"/>
        <v>0</v>
      </c>
      <c r="Y24" s="259">
        <f t="shared" si="26"/>
        <v>0</v>
      </c>
      <c r="Z24" s="259">
        <f t="shared" si="27"/>
        <v>0</v>
      </c>
      <c r="AA24" s="259">
        <f t="shared" si="28"/>
        <v>0</v>
      </c>
    </row>
    <row r="25" spans="1:27" s="85" customFormat="1" ht="25.5" customHeight="1">
      <c r="A25" s="127" t="s">
        <v>32</v>
      </c>
      <c r="B25" s="176" t="str">
        <f>'04'!B25</f>
        <v>Phạm Thu Hà</v>
      </c>
      <c r="C25" s="246">
        <f t="shared" si="0"/>
        <v>8534790</v>
      </c>
      <c r="D25" s="26">
        <v>5293047</v>
      </c>
      <c r="E25" s="26">
        <v>3241743</v>
      </c>
      <c r="F25" s="26">
        <v>22800</v>
      </c>
      <c r="G25" s="26">
        <v>0</v>
      </c>
      <c r="H25" s="246">
        <f t="shared" si="1"/>
        <v>8511990</v>
      </c>
      <c r="I25" s="246">
        <f t="shared" si="2"/>
        <v>2997733</v>
      </c>
      <c r="J25" s="246">
        <f t="shared" si="3"/>
        <v>1491425</v>
      </c>
      <c r="K25" s="26">
        <v>1491425</v>
      </c>
      <c r="L25" s="26">
        <v>0</v>
      </c>
      <c r="M25" s="26">
        <v>0</v>
      </c>
      <c r="N25" s="26">
        <v>1506308</v>
      </c>
      <c r="O25" s="26">
        <v>0</v>
      </c>
      <c r="P25" s="26">
        <v>5514257</v>
      </c>
      <c r="Q25" s="26">
        <v>0</v>
      </c>
      <c r="R25" s="26">
        <v>0</v>
      </c>
      <c r="S25" s="26">
        <v>0</v>
      </c>
      <c r="T25" s="246">
        <f t="shared" si="5"/>
        <v>7020565</v>
      </c>
      <c r="U25" s="247">
        <f t="shared" si="6"/>
        <v>0.49751762415131701</v>
      </c>
      <c r="V25" s="259">
        <f t="shared" si="23"/>
        <v>0</v>
      </c>
      <c r="W25" s="259">
        <f t="shared" si="24"/>
        <v>0</v>
      </c>
      <c r="X25" s="259">
        <f t="shared" si="25"/>
        <v>0</v>
      </c>
      <c r="Y25" s="259">
        <f t="shared" si="26"/>
        <v>0</v>
      </c>
      <c r="Z25" s="259">
        <f t="shared" si="27"/>
        <v>0</v>
      </c>
      <c r="AA25" s="259">
        <f t="shared" si="28"/>
        <v>0</v>
      </c>
    </row>
    <row r="26" spans="1:27" s="85" customFormat="1" ht="25.5" customHeight="1">
      <c r="A26" s="127" t="s">
        <v>34</v>
      </c>
      <c r="B26" s="176" t="s">
        <v>504</v>
      </c>
      <c r="C26" s="246">
        <f t="shared" si="0"/>
        <v>14867948</v>
      </c>
      <c r="D26" s="26">
        <v>12603864</v>
      </c>
      <c r="E26" s="26">
        <v>2264084</v>
      </c>
      <c r="F26" s="26">
        <v>374000</v>
      </c>
      <c r="G26" s="26">
        <v>0</v>
      </c>
      <c r="H26" s="246">
        <f t="shared" si="1"/>
        <v>14493948</v>
      </c>
      <c r="I26" s="246">
        <f t="shared" si="2"/>
        <v>11684069</v>
      </c>
      <c r="J26" s="246">
        <f t="shared" si="3"/>
        <v>4967998</v>
      </c>
      <c r="K26" s="26">
        <v>4966071</v>
      </c>
      <c r="L26" s="26">
        <v>1927</v>
      </c>
      <c r="M26" s="26">
        <v>0</v>
      </c>
      <c r="N26" s="26">
        <v>6716071</v>
      </c>
      <c r="O26" s="26">
        <v>0</v>
      </c>
      <c r="P26" s="26">
        <v>2262357</v>
      </c>
      <c r="Q26" s="26">
        <v>547522</v>
      </c>
      <c r="R26" s="26">
        <v>0</v>
      </c>
      <c r="S26" s="26">
        <v>0</v>
      </c>
      <c r="T26" s="246">
        <f t="shared" si="5"/>
        <v>9525950</v>
      </c>
      <c r="U26" s="247">
        <f t="shared" ref="U26:U49" si="34">J26/I26</f>
        <v>0.42519416823026296</v>
      </c>
      <c r="V26" s="259">
        <f t="shared" si="23"/>
        <v>0</v>
      </c>
      <c r="W26" s="259">
        <f t="shared" si="24"/>
        <v>0</v>
      </c>
      <c r="X26" s="259">
        <f t="shared" si="25"/>
        <v>0</v>
      </c>
      <c r="Y26" s="259">
        <f t="shared" si="26"/>
        <v>0</v>
      </c>
      <c r="Z26" s="259">
        <f t="shared" si="27"/>
        <v>0</v>
      </c>
      <c r="AA26" s="259">
        <f t="shared" si="28"/>
        <v>0</v>
      </c>
    </row>
    <row r="27" spans="1:27" s="85" customFormat="1" ht="25.5" customHeight="1">
      <c r="A27" s="127" t="s">
        <v>35</v>
      </c>
      <c r="B27" s="176" t="str">
        <f>'04'!B27</f>
        <v>Đoàn Thị Hồng Nhung</v>
      </c>
      <c r="C27" s="246">
        <f t="shared" si="0"/>
        <v>21219820</v>
      </c>
      <c r="D27" s="26">
        <v>6508315</v>
      </c>
      <c r="E27" s="26">
        <v>14711505</v>
      </c>
      <c r="F27" s="26">
        <v>50811</v>
      </c>
      <c r="G27" s="26">
        <v>0</v>
      </c>
      <c r="H27" s="246">
        <f t="shared" si="1"/>
        <v>21169009</v>
      </c>
      <c r="I27" s="246">
        <f t="shared" si="2"/>
        <v>16890634</v>
      </c>
      <c r="J27" s="246">
        <f t="shared" si="3"/>
        <v>4609332</v>
      </c>
      <c r="K27" s="26">
        <v>3941147</v>
      </c>
      <c r="L27" s="26">
        <v>668185</v>
      </c>
      <c r="M27" s="26">
        <v>0</v>
      </c>
      <c r="N27" s="26">
        <v>12270542</v>
      </c>
      <c r="O27" s="26">
        <v>10760</v>
      </c>
      <c r="P27" s="26">
        <v>4278375</v>
      </c>
      <c r="Q27" s="26">
        <v>0</v>
      </c>
      <c r="R27" s="26">
        <v>0</v>
      </c>
      <c r="S27" s="26">
        <v>0</v>
      </c>
      <c r="T27" s="246">
        <f t="shared" si="5"/>
        <v>16559677</v>
      </c>
      <c r="U27" s="247">
        <f t="shared" si="34"/>
        <v>0.27289277596092604</v>
      </c>
      <c r="V27" s="259">
        <f t="shared" si="23"/>
        <v>0</v>
      </c>
      <c r="W27" s="259">
        <f t="shared" si="24"/>
        <v>0</v>
      </c>
      <c r="X27" s="259">
        <f t="shared" si="25"/>
        <v>0</v>
      </c>
      <c r="Y27" s="259">
        <f t="shared" si="26"/>
        <v>0</v>
      </c>
      <c r="Z27" s="259">
        <f t="shared" si="27"/>
        <v>0</v>
      </c>
      <c r="AA27" s="259">
        <f t="shared" si="28"/>
        <v>0</v>
      </c>
    </row>
    <row r="28" spans="1:27" s="85" customFormat="1" ht="25.5" customHeight="1">
      <c r="A28" s="127" t="s">
        <v>55</v>
      </c>
      <c r="B28" s="176" t="str">
        <f>'04'!B28</f>
        <v>Lục Thị Thúy Vân</v>
      </c>
      <c r="C28" s="246">
        <f t="shared" si="0"/>
        <v>10731676</v>
      </c>
      <c r="D28" s="26">
        <v>3220872</v>
      </c>
      <c r="E28" s="26">
        <v>7510804</v>
      </c>
      <c r="F28" s="26">
        <v>400000</v>
      </c>
      <c r="G28" s="26">
        <v>0</v>
      </c>
      <c r="H28" s="246">
        <f t="shared" si="1"/>
        <v>10331676</v>
      </c>
      <c r="I28" s="246">
        <f t="shared" si="2"/>
        <v>8843039</v>
      </c>
      <c r="J28" s="246">
        <f t="shared" si="3"/>
        <v>2539744</v>
      </c>
      <c r="K28" s="26">
        <v>2265631</v>
      </c>
      <c r="L28" s="26">
        <v>274113</v>
      </c>
      <c r="M28" s="26">
        <v>0</v>
      </c>
      <c r="N28" s="26">
        <v>6303295</v>
      </c>
      <c r="O28" s="26">
        <v>0</v>
      </c>
      <c r="P28" s="26">
        <v>1488637</v>
      </c>
      <c r="Q28" s="26">
        <v>0</v>
      </c>
      <c r="R28" s="26">
        <v>0</v>
      </c>
      <c r="S28" s="26">
        <v>0</v>
      </c>
      <c r="T28" s="246">
        <f t="shared" si="5"/>
        <v>7791932</v>
      </c>
      <c r="U28" s="247">
        <f t="shared" si="34"/>
        <v>0.28720262344200903</v>
      </c>
      <c r="V28" s="259">
        <f t="shared" si="23"/>
        <v>0</v>
      </c>
      <c r="W28" s="259">
        <f t="shared" si="24"/>
        <v>0</v>
      </c>
      <c r="X28" s="259">
        <f t="shared" si="25"/>
        <v>0</v>
      </c>
      <c r="Y28" s="259">
        <f t="shared" si="26"/>
        <v>0</v>
      </c>
      <c r="Z28" s="259">
        <f t="shared" si="27"/>
        <v>0</v>
      </c>
      <c r="AA28" s="259">
        <f t="shared" si="28"/>
        <v>0</v>
      </c>
    </row>
    <row r="29" spans="1:27" s="85" customFormat="1" ht="25.5" customHeight="1">
      <c r="A29" s="126" t="s">
        <v>9</v>
      </c>
      <c r="B29" s="180" t="str">
        <f>'04'!B29</f>
        <v>THADS khu vực 2</v>
      </c>
      <c r="C29" s="246">
        <f t="shared" si="0"/>
        <v>42839595</v>
      </c>
      <c r="D29" s="246">
        <f>SUM(D30:D34)</f>
        <v>16392673</v>
      </c>
      <c r="E29" s="246">
        <f>SUM(E30:E34)</f>
        <v>26446922</v>
      </c>
      <c r="F29" s="246">
        <f>SUM(F30:F34)</f>
        <v>0</v>
      </c>
      <c r="G29" s="246">
        <f>SUM(G30:G34)</f>
        <v>0</v>
      </c>
      <c r="H29" s="246">
        <f t="shared" si="1"/>
        <v>42839595</v>
      </c>
      <c r="I29" s="246">
        <f t="shared" si="2"/>
        <v>35762599</v>
      </c>
      <c r="J29" s="246">
        <f t="shared" si="3"/>
        <v>9514262</v>
      </c>
      <c r="K29" s="246">
        <f t="shared" ref="K29:S29" si="35">SUM(K30:K34)</f>
        <v>9191883</v>
      </c>
      <c r="L29" s="246">
        <f t="shared" si="35"/>
        <v>322379</v>
      </c>
      <c r="M29" s="246">
        <f t="shared" si="35"/>
        <v>0</v>
      </c>
      <c r="N29" s="246">
        <f t="shared" si="35"/>
        <v>26248337</v>
      </c>
      <c r="O29" s="246">
        <f t="shared" si="35"/>
        <v>0</v>
      </c>
      <c r="P29" s="246">
        <f t="shared" si="35"/>
        <v>7076996</v>
      </c>
      <c r="Q29" s="246">
        <f t="shared" si="35"/>
        <v>0</v>
      </c>
      <c r="R29" s="246">
        <f t="shared" si="35"/>
        <v>0</v>
      </c>
      <c r="S29" s="246">
        <f t="shared" si="35"/>
        <v>0</v>
      </c>
      <c r="T29" s="246">
        <f t="shared" si="5"/>
        <v>33325333</v>
      </c>
      <c r="U29" s="247">
        <f t="shared" si="34"/>
        <v>0.26603944528751949</v>
      </c>
      <c r="V29" s="259">
        <f t="shared" si="23"/>
        <v>0</v>
      </c>
      <c r="W29" s="259">
        <f t="shared" si="24"/>
        <v>0</v>
      </c>
      <c r="X29" s="259">
        <f t="shared" si="25"/>
        <v>0</v>
      </c>
      <c r="Y29" s="259">
        <f t="shared" si="26"/>
        <v>0</v>
      </c>
      <c r="Z29" s="259">
        <f t="shared" si="27"/>
        <v>0</v>
      </c>
      <c r="AA29" s="259">
        <f t="shared" si="28"/>
        <v>0</v>
      </c>
    </row>
    <row r="30" spans="1:27" s="85" customFormat="1" ht="25.5" customHeight="1">
      <c r="A30" s="127" t="s">
        <v>12</v>
      </c>
      <c r="B30" s="176" t="s">
        <v>505</v>
      </c>
      <c r="C30" s="246">
        <f t="shared" si="0"/>
        <v>5726783</v>
      </c>
      <c r="D30" s="26">
        <v>448244</v>
      </c>
      <c r="E30" s="26">
        <v>5278539</v>
      </c>
      <c r="F30" s="26">
        <v>0</v>
      </c>
      <c r="G30" s="26">
        <v>0</v>
      </c>
      <c r="H30" s="246">
        <f t="shared" si="1"/>
        <v>5726783</v>
      </c>
      <c r="I30" s="246">
        <f t="shared" si="2"/>
        <v>5694683</v>
      </c>
      <c r="J30" s="246">
        <f t="shared" si="3"/>
        <v>5244446</v>
      </c>
      <c r="K30" s="26">
        <v>5244446</v>
      </c>
      <c r="L30" s="26">
        <v>0</v>
      </c>
      <c r="M30" s="26">
        <v>0</v>
      </c>
      <c r="N30" s="26">
        <v>450237</v>
      </c>
      <c r="O30" s="26">
        <v>0</v>
      </c>
      <c r="P30" s="26">
        <v>32100</v>
      </c>
      <c r="Q30" s="26">
        <v>0</v>
      </c>
      <c r="R30" s="26">
        <v>0</v>
      </c>
      <c r="S30" s="26">
        <v>0</v>
      </c>
      <c r="T30" s="246">
        <f t="shared" si="5"/>
        <v>482337</v>
      </c>
      <c r="U30" s="247">
        <f t="shared" si="34"/>
        <v>0.92093730239242466</v>
      </c>
      <c r="V30" s="259">
        <f t="shared" si="23"/>
        <v>0</v>
      </c>
      <c r="W30" s="259">
        <f t="shared" si="24"/>
        <v>0</v>
      </c>
      <c r="X30" s="259">
        <f t="shared" si="25"/>
        <v>0</v>
      </c>
      <c r="Y30" s="259">
        <f t="shared" si="26"/>
        <v>0</v>
      </c>
      <c r="Z30" s="259">
        <f t="shared" si="27"/>
        <v>0</v>
      </c>
      <c r="AA30" s="259">
        <f t="shared" si="28"/>
        <v>0</v>
      </c>
    </row>
    <row r="31" spans="1:27" s="85" customFormat="1" ht="25.5" customHeight="1">
      <c r="A31" s="127" t="s">
        <v>13</v>
      </c>
      <c r="B31" s="176" t="s">
        <v>506</v>
      </c>
      <c r="C31" s="246">
        <f t="shared" si="0"/>
        <v>1844515</v>
      </c>
      <c r="D31" s="26">
        <v>1019573</v>
      </c>
      <c r="E31" s="26">
        <v>824942</v>
      </c>
      <c r="F31" s="26">
        <v>0</v>
      </c>
      <c r="G31" s="26">
        <v>0</v>
      </c>
      <c r="H31" s="246">
        <f t="shared" si="1"/>
        <v>1844515</v>
      </c>
      <c r="I31" s="246">
        <f t="shared" si="2"/>
        <v>486630</v>
      </c>
      <c r="J31" s="246">
        <f t="shared" si="3"/>
        <v>184818</v>
      </c>
      <c r="K31" s="26">
        <v>184818</v>
      </c>
      <c r="L31" s="26">
        <v>0</v>
      </c>
      <c r="M31" s="26">
        <v>0</v>
      </c>
      <c r="N31" s="26">
        <v>301812</v>
      </c>
      <c r="O31" s="26">
        <v>0</v>
      </c>
      <c r="P31" s="26">
        <v>1357885</v>
      </c>
      <c r="Q31" s="26">
        <v>0</v>
      </c>
      <c r="R31" s="26">
        <v>0</v>
      </c>
      <c r="S31" s="26">
        <v>0</v>
      </c>
      <c r="T31" s="246">
        <f t="shared" si="5"/>
        <v>1659697</v>
      </c>
      <c r="U31" s="247">
        <f t="shared" si="34"/>
        <v>0.37979162813636647</v>
      </c>
      <c r="V31" s="259">
        <f t="shared" si="23"/>
        <v>0</v>
      </c>
      <c r="W31" s="259">
        <f t="shared" si="24"/>
        <v>0</v>
      </c>
      <c r="X31" s="259">
        <f t="shared" si="25"/>
        <v>0</v>
      </c>
      <c r="Y31" s="259">
        <f t="shared" si="26"/>
        <v>0</v>
      </c>
      <c r="Z31" s="259">
        <f t="shared" si="27"/>
        <v>0</v>
      </c>
      <c r="AA31" s="259">
        <f t="shared" si="28"/>
        <v>0</v>
      </c>
    </row>
    <row r="32" spans="1:27" s="85" customFormat="1" ht="25.5" customHeight="1">
      <c r="A32" s="127" t="s">
        <v>164</v>
      </c>
      <c r="B32" s="176" t="s">
        <v>507</v>
      </c>
      <c r="C32" s="246">
        <f t="shared" si="0"/>
        <v>21150117</v>
      </c>
      <c r="D32" s="26">
        <v>3924960</v>
      </c>
      <c r="E32" s="26">
        <v>17225157</v>
      </c>
      <c r="F32" s="26">
        <v>0</v>
      </c>
      <c r="G32" s="26">
        <v>0</v>
      </c>
      <c r="H32" s="246">
        <f t="shared" si="1"/>
        <v>21150117</v>
      </c>
      <c r="I32" s="246">
        <f t="shared" si="2"/>
        <v>20358647</v>
      </c>
      <c r="J32" s="246">
        <f t="shared" si="3"/>
        <v>901942</v>
      </c>
      <c r="K32" s="26">
        <v>901942</v>
      </c>
      <c r="L32" s="26">
        <v>0</v>
      </c>
      <c r="M32" s="26">
        <v>0</v>
      </c>
      <c r="N32" s="26">
        <v>19456705</v>
      </c>
      <c r="O32" s="26">
        <v>0</v>
      </c>
      <c r="P32" s="26">
        <v>791470</v>
      </c>
      <c r="Q32" s="26">
        <v>0</v>
      </c>
      <c r="R32" s="26">
        <v>0</v>
      </c>
      <c r="S32" s="26">
        <v>0</v>
      </c>
      <c r="T32" s="246">
        <f t="shared" si="5"/>
        <v>20248175</v>
      </c>
      <c r="U32" s="247">
        <f t="shared" si="34"/>
        <v>4.4302649385295594E-2</v>
      </c>
      <c r="V32" s="259">
        <f t="shared" si="23"/>
        <v>0</v>
      </c>
      <c r="W32" s="259">
        <f t="shared" si="24"/>
        <v>0</v>
      </c>
      <c r="X32" s="259">
        <f t="shared" si="25"/>
        <v>0</v>
      </c>
      <c r="Y32" s="259">
        <f t="shared" si="26"/>
        <v>0</v>
      </c>
      <c r="Z32" s="259">
        <f t="shared" si="27"/>
        <v>0</v>
      </c>
      <c r="AA32" s="259">
        <f t="shared" si="28"/>
        <v>0</v>
      </c>
    </row>
    <row r="33" spans="1:27" s="85" customFormat="1" ht="25.5" customHeight="1">
      <c r="A33" s="127" t="s">
        <v>197</v>
      </c>
      <c r="B33" s="176" t="str">
        <f>'04'!B33</f>
        <v>Đinh Bộ Lĩnh</v>
      </c>
      <c r="C33" s="246">
        <f t="shared" si="0"/>
        <v>9586241</v>
      </c>
      <c r="D33" s="26">
        <v>8395423</v>
      </c>
      <c r="E33" s="26">
        <v>1190818</v>
      </c>
      <c r="F33" s="26">
        <v>0</v>
      </c>
      <c r="G33" s="26">
        <v>0</v>
      </c>
      <c r="H33" s="246">
        <f t="shared" si="1"/>
        <v>9586241</v>
      </c>
      <c r="I33" s="246">
        <f t="shared" si="2"/>
        <v>5728940</v>
      </c>
      <c r="J33" s="246">
        <f t="shared" si="3"/>
        <v>1139390</v>
      </c>
      <c r="K33" s="26">
        <v>1129477</v>
      </c>
      <c r="L33" s="26">
        <v>9913</v>
      </c>
      <c r="M33" s="26">
        <v>0</v>
      </c>
      <c r="N33" s="26">
        <v>4589550</v>
      </c>
      <c r="O33" s="26">
        <v>0</v>
      </c>
      <c r="P33" s="26">
        <v>3857301</v>
      </c>
      <c r="Q33" s="26">
        <v>0</v>
      </c>
      <c r="R33" s="26">
        <v>0</v>
      </c>
      <c r="S33" s="26">
        <v>0</v>
      </c>
      <c r="T33" s="246">
        <f t="shared" si="5"/>
        <v>8446851</v>
      </c>
      <c r="U33" s="247">
        <f t="shared" si="34"/>
        <v>0.1988832139977029</v>
      </c>
      <c r="V33" s="259">
        <f t="shared" si="23"/>
        <v>0</v>
      </c>
      <c r="W33" s="259">
        <f t="shared" si="24"/>
        <v>0</v>
      </c>
      <c r="X33" s="259">
        <f t="shared" si="25"/>
        <v>0</v>
      </c>
      <c r="Y33" s="259">
        <f t="shared" si="26"/>
        <v>0</v>
      </c>
      <c r="Z33" s="259">
        <f t="shared" si="27"/>
        <v>0</v>
      </c>
      <c r="AA33" s="259">
        <f t="shared" si="28"/>
        <v>0</v>
      </c>
    </row>
    <row r="34" spans="1:27" s="85" customFormat="1" ht="25.5" customHeight="1">
      <c r="A34" s="127" t="s">
        <v>198</v>
      </c>
      <c r="B34" s="176" t="str">
        <f>'04'!B34</f>
        <v xml:space="preserve">Nông Thị Hợp </v>
      </c>
      <c r="C34" s="246">
        <f t="shared" si="0"/>
        <v>4531939</v>
      </c>
      <c r="D34" s="26">
        <v>2604473</v>
      </c>
      <c r="E34" s="26">
        <v>1927466</v>
      </c>
      <c r="F34" s="26">
        <v>0</v>
      </c>
      <c r="G34" s="26">
        <v>0</v>
      </c>
      <c r="H34" s="246">
        <f t="shared" si="1"/>
        <v>4531939</v>
      </c>
      <c r="I34" s="246">
        <f t="shared" si="2"/>
        <v>3493699</v>
      </c>
      <c r="J34" s="246">
        <f t="shared" si="3"/>
        <v>2043666</v>
      </c>
      <c r="K34" s="26">
        <v>1731200</v>
      </c>
      <c r="L34" s="26">
        <v>312466</v>
      </c>
      <c r="M34" s="26">
        <v>0</v>
      </c>
      <c r="N34" s="26">
        <v>1450033</v>
      </c>
      <c r="O34" s="26">
        <v>0</v>
      </c>
      <c r="P34" s="26">
        <v>1038240</v>
      </c>
      <c r="Q34" s="26">
        <v>0</v>
      </c>
      <c r="R34" s="26">
        <v>0</v>
      </c>
      <c r="S34" s="26">
        <v>0</v>
      </c>
      <c r="T34" s="246">
        <f t="shared" si="5"/>
        <v>2488273</v>
      </c>
      <c r="U34" s="247">
        <f t="shared" si="34"/>
        <v>0.58495766235156488</v>
      </c>
      <c r="V34" s="259">
        <f t="shared" si="23"/>
        <v>0</v>
      </c>
      <c r="W34" s="259">
        <f t="shared" si="24"/>
        <v>0</v>
      </c>
      <c r="X34" s="259">
        <f t="shared" si="25"/>
        <v>0</v>
      </c>
      <c r="Y34" s="259">
        <f t="shared" si="26"/>
        <v>0</v>
      </c>
      <c r="Z34" s="259">
        <f t="shared" si="27"/>
        <v>0</v>
      </c>
      <c r="AA34" s="259">
        <f t="shared" si="28"/>
        <v>0</v>
      </c>
    </row>
    <row r="35" spans="1:27" s="85" customFormat="1" ht="25.5" customHeight="1">
      <c r="A35" s="126" t="s">
        <v>14</v>
      </c>
      <c r="B35" s="180" t="str">
        <f>'04'!B35</f>
        <v>THADS khu vực 3</v>
      </c>
      <c r="C35" s="246">
        <f t="shared" si="0"/>
        <v>32425878</v>
      </c>
      <c r="D35" s="246">
        <f>SUM(D36:D41)</f>
        <v>17547269</v>
      </c>
      <c r="E35" s="246">
        <f>SUM(E36:E41)</f>
        <v>14878609</v>
      </c>
      <c r="F35" s="246">
        <f>SUM(F36:F41)</f>
        <v>30900</v>
      </c>
      <c r="G35" s="246">
        <f t="shared" ref="G35:S35" si="36">SUM(G36:G41)</f>
        <v>0</v>
      </c>
      <c r="H35" s="246">
        <f t="shared" si="1"/>
        <v>32394978</v>
      </c>
      <c r="I35" s="246">
        <f t="shared" si="2"/>
        <v>26916702</v>
      </c>
      <c r="J35" s="246">
        <f t="shared" si="3"/>
        <v>8359331</v>
      </c>
      <c r="K35" s="246">
        <f>SUM(K36:K41)</f>
        <v>7538932</v>
      </c>
      <c r="L35" s="246">
        <f t="shared" si="36"/>
        <v>820399</v>
      </c>
      <c r="M35" s="246">
        <f t="shared" si="36"/>
        <v>0</v>
      </c>
      <c r="N35" s="246">
        <f t="shared" si="36"/>
        <v>18557371</v>
      </c>
      <c r="O35" s="246">
        <f t="shared" si="36"/>
        <v>0</v>
      </c>
      <c r="P35" s="246">
        <f t="shared" si="36"/>
        <v>5478271</v>
      </c>
      <c r="Q35" s="246">
        <f t="shared" si="36"/>
        <v>5</v>
      </c>
      <c r="R35" s="246">
        <f t="shared" si="36"/>
        <v>0</v>
      </c>
      <c r="S35" s="246">
        <f t="shared" si="36"/>
        <v>0</v>
      </c>
      <c r="T35" s="246">
        <f t="shared" si="5"/>
        <v>24035647</v>
      </c>
      <c r="U35" s="247">
        <f t="shared" si="34"/>
        <v>0.31056297313095788</v>
      </c>
      <c r="V35" s="259">
        <f t="shared" si="23"/>
        <v>0</v>
      </c>
      <c r="W35" s="259">
        <f t="shared" si="24"/>
        <v>0</v>
      </c>
      <c r="X35" s="259">
        <f t="shared" si="25"/>
        <v>0</v>
      </c>
      <c r="Y35" s="259">
        <f t="shared" si="26"/>
        <v>0</v>
      </c>
      <c r="Z35" s="259">
        <f t="shared" si="27"/>
        <v>0</v>
      </c>
      <c r="AA35" s="259">
        <f t="shared" si="28"/>
        <v>0</v>
      </c>
    </row>
    <row r="36" spans="1:27" s="85" customFormat="1" ht="25.5" customHeight="1">
      <c r="A36" s="176" t="str">
        <f>'04'!A36</f>
        <v>3.1</v>
      </c>
      <c r="B36" s="176" t="str">
        <f>'04'!B36</f>
        <v>Nguyễn Văn Huấn</v>
      </c>
      <c r="C36" s="246">
        <f t="shared" si="0"/>
        <v>8180251</v>
      </c>
      <c r="D36" s="26">
        <v>3713529</v>
      </c>
      <c r="E36" s="26">
        <v>4466722</v>
      </c>
      <c r="F36" s="26"/>
      <c r="G36" s="26"/>
      <c r="H36" s="246">
        <f t="shared" si="1"/>
        <v>8180251</v>
      </c>
      <c r="I36" s="246">
        <f t="shared" si="2"/>
        <v>5698445</v>
      </c>
      <c r="J36" s="246">
        <f t="shared" si="3"/>
        <v>1783541</v>
      </c>
      <c r="K36" s="26">
        <v>1651916</v>
      </c>
      <c r="L36" s="26">
        <v>131625</v>
      </c>
      <c r="M36" s="26"/>
      <c r="N36" s="26">
        <v>3914904</v>
      </c>
      <c r="O36" s="26"/>
      <c r="P36" s="26">
        <v>2481805</v>
      </c>
      <c r="Q36" s="26">
        <v>1</v>
      </c>
      <c r="R36" s="26"/>
      <c r="S36" s="26"/>
      <c r="T36" s="246">
        <f t="shared" si="5"/>
        <v>6396710</v>
      </c>
      <c r="U36" s="247">
        <f t="shared" si="34"/>
        <v>0.31298731496048482</v>
      </c>
      <c r="V36" s="259">
        <f t="shared" si="23"/>
        <v>0</v>
      </c>
      <c r="W36" s="259">
        <f t="shared" si="24"/>
        <v>0</v>
      </c>
      <c r="X36" s="259">
        <f t="shared" si="25"/>
        <v>0</v>
      </c>
      <c r="Y36" s="259">
        <f t="shared" si="26"/>
        <v>0</v>
      </c>
      <c r="Z36" s="259">
        <f t="shared" si="27"/>
        <v>0</v>
      </c>
      <c r="AA36" s="259">
        <f t="shared" si="28"/>
        <v>0</v>
      </c>
    </row>
    <row r="37" spans="1:27" s="85" customFormat="1" ht="25.5" customHeight="1">
      <c r="A37" s="176" t="str">
        <f>'04'!A37</f>
        <v>3.2</v>
      </c>
      <c r="B37" s="176" t="str">
        <f>'04'!B37</f>
        <v>Mã Thị Ước</v>
      </c>
      <c r="C37" s="246">
        <f t="shared" si="0"/>
        <v>1678315</v>
      </c>
      <c r="D37" s="26">
        <v>1381001</v>
      </c>
      <c r="E37" s="26">
        <v>297314</v>
      </c>
      <c r="F37" s="26"/>
      <c r="G37" s="26"/>
      <c r="H37" s="246">
        <f t="shared" si="1"/>
        <v>1678315</v>
      </c>
      <c r="I37" s="246">
        <f t="shared" si="2"/>
        <v>592569</v>
      </c>
      <c r="J37" s="246">
        <f t="shared" si="3"/>
        <v>450840</v>
      </c>
      <c r="K37" s="26">
        <v>341290</v>
      </c>
      <c r="L37" s="26">
        <v>109550</v>
      </c>
      <c r="M37" s="26"/>
      <c r="N37" s="26">
        <v>141729</v>
      </c>
      <c r="O37" s="26"/>
      <c r="P37" s="26">
        <v>1085746</v>
      </c>
      <c r="Q37" s="26"/>
      <c r="R37" s="26"/>
      <c r="S37" s="26"/>
      <c r="T37" s="246">
        <f t="shared" si="5"/>
        <v>1227475</v>
      </c>
      <c r="U37" s="247">
        <f t="shared" si="34"/>
        <v>0.76082279025733712</v>
      </c>
      <c r="V37" s="259">
        <f t="shared" si="23"/>
        <v>0</v>
      </c>
      <c r="W37" s="259">
        <f t="shared" si="24"/>
        <v>0</v>
      </c>
      <c r="X37" s="259">
        <f t="shared" si="25"/>
        <v>0</v>
      </c>
      <c r="Y37" s="259">
        <f t="shared" si="26"/>
        <v>0</v>
      </c>
      <c r="Z37" s="259">
        <f t="shared" si="27"/>
        <v>0</v>
      </c>
      <c r="AA37" s="259">
        <f t="shared" si="28"/>
        <v>0</v>
      </c>
    </row>
    <row r="38" spans="1:27" s="85" customFormat="1" ht="25.5" customHeight="1">
      <c r="A38" s="176" t="str">
        <f>'04'!A38</f>
        <v>3.3</v>
      </c>
      <c r="B38" s="176" t="str">
        <f>'04'!B38</f>
        <v>Hoàng Văn Lâm</v>
      </c>
      <c r="C38" s="246">
        <f t="shared" si="0"/>
        <v>4894273</v>
      </c>
      <c r="D38" s="26">
        <v>377412</v>
      </c>
      <c r="E38" s="26">
        <v>4516861</v>
      </c>
      <c r="F38" s="26"/>
      <c r="G38" s="26"/>
      <c r="H38" s="246">
        <f t="shared" si="1"/>
        <v>4894273</v>
      </c>
      <c r="I38" s="246">
        <f t="shared" si="2"/>
        <v>4702553</v>
      </c>
      <c r="J38" s="246">
        <f t="shared" si="3"/>
        <v>876479</v>
      </c>
      <c r="K38" s="26">
        <v>783397</v>
      </c>
      <c r="L38" s="26">
        <v>93082</v>
      </c>
      <c r="M38" s="26"/>
      <c r="N38" s="26">
        <v>3826074</v>
      </c>
      <c r="O38" s="26"/>
      <c r="P38" s="26">
        <v>191716</v>
      </c>
      <c r="Q38" s="26">
        <v>4</v>
      </c>
      <c r="R38" s="26"/>
      <c r="S38" s="26"/>
      <c r="T38" s="246">
        <f t="shared" si="5"/>
        <v>4017794</v>
      </c>
      <c r="U38" s="247">
        <f t="shared" si="34"/>
        <v>0.18638365160371398</v>
      </c>
      <c r="V38" s="259">
        <f t="shared" si="23"/>
        <v>0</v>
      </c>
      <c r="W38" s="259">
        <f t="shared" si="24"/>
        <v>0</v>
      </c>
      <c r="X38" s="259">
        <f t="shared" si="25"/>
        <v>0</v>
      </c>
      <c r="Y38" s="259">
        <f t="shared" si="26"/>
        <v>0</v>
      </c>
      <c r="Z38" s="259">
        <f t="shared" si="27"/>
        <v>0</v>
      </c>
      <c r="AA38" s="259">
        <f t="shared" si="28"/>
        <v>0</v>
      </c>
    </row>
    <row r="39" spans="1:27" s="85" customFormat="1" ht="25.5" customHeight="1">
      <c r="A39" s="176" t="str">
        <f>'04'!A39</f>
        <v>3.4</v>
      </c>
      <c r="B39" s="176" t="str">
        <f>'04'!B39</f>
        <v>Đàm Văn Trần</v>
      </c>
      <c r="C39" s="246">
        <f t="shared" si="0"/>
        <v>7641629</v>
      </c>
      <c r="D39" s="26">
        <v>7070048</v>
      </c>
      <c r="E39" s="26">
        <v>571581</v>
      </c>
      <c r="F39" s="26">
        <v>14400</v>
      </c>
      <c r="G39" s="26"/>
      <c r="H39" s="246">
        <f t="shared" si="1"/>
        <v>7627229</v>
      </c>
      <c r="I39" s="246">
        <f t="shared" si="2"/>
        <v>6263957</v>
      </c>
      <c r="J39" s="246">
        <f t="shared" si="3"/>
        <v>680555</v>
      </c>
      <c r="K39" s="26">
        <v>680555</v>
      </c>
      <c r="L39" s="26"/>
      <c r="M39" s="26"/>
      <c r="N39" s="26">
        <v>5583402</v>
      </c>
      <c r="O39" s="26"/>
      <c r="P39" s="26">
        <v>1363272</v>
      </c>
      <c r="Q39" s="26"/>
      <c r="R39" s="26"/>
      <c r="S39" s="26"/>
      <c r="T39" s="246">
        <f t="shared" si="5"/>
        <v>6946674</v>
      </c>
      <c r="U39" s="247">
        <f t="shared" si="34"/>
        <v>0.10864618004242366</v>
      </c>
      <c r="V39" s="259">
        <f t="shared" si="23"/>
        <v>0</v>
      </c>
      <c r="W39" s="259">
        <f t="shared" si="24"/>
        <v>0</v>
      </c>
      <c r="X39" s="259">
        <f t="shared" si="25"/>
        <v>0</v>
      </c>
      <c r="Y39" s="259">
        <f t="shared" si="26"/>
        <v>0</v>
      </c>
      <c r="Z39" s="259">
        <f t="shared" si="27"/>
        <v>0</v>
      </c>
      <c r="AA39" s="259">
        <f t="shared" si="28"/>
        <v>0</v>
      </c>
    </row>
    <row r="40" spans="1:27" s="85" customFormat="1" ht="25.5" customHeight="1">
      <c r="A40" s="176" t="str">
        <f>'04'!A40</f>
        <v>3.5</v>
      </c>
      <c r="B40" s="176" t="str">
        <f>'04'!B40</f>
        <v>Hoàng Văn Quốc</v>
      </c>
      <c r="C40" s="246">
        <f t="shared" si="0"/>
        <v>9107421</v>
      </c>
      <c r="D40" s="26">
        <v>4825611</v>
      </c>
      <c r="E40" s="26">
        <v>4281810</v>
      </c>
      <c r="F40" s="26">
        <v>7500</v>
      </c>
      <c r="G40" s="26"/>
      <c r="H40" s="246">
        <f t="shared" si="1"/>
        <v>9099921</v>
      </c>
      <c r="I40" s="246">
        <f t="shared" si="2"/>
        <v>8805093</v>
      </c>
      <c r="J40" s="246">
        <f t="shared" si="3"/>
        <v>4084545</v>
      </c>
      <c r="K40" s="26">
        <v>3598403</v>
      </c>
      <c r="L40" s="26">
        <v>486142</v>
      </c>
      <c r="M40" s="26"/>
      <c r="N40" s="26">
        <v>4720548</v>
      </c>
      <c r="O40" s="26"/>
      <c r="P40" s="26">
        <v>294828</v>
      </c>
      <c r="Q40" s="26"/>
      <c r="R40" s="26"/>
      <c r="S40" s="26"/>
      <c r="T40" s="246">
        <f t="shared" si="5"/>
        <v>5015376</v>
      </c>
      <c r="U40" s="247">
        <f t="shared" si="34"/>
        <v>0.46388436783120862</v>
      </c>
      <c r="V40" s="259">
        <f t="shared" si="23"/>
        <v>0</v>
      </c>
      <c r="W40" s="259">
        <f t="shared" si="24"/>
        <v>0</v>
      </c>
      <c r="X40" s="259">
        <f t="shared" si="25"/>
        <v>0</v>
      </c>
      <c r="Y40" s="259">
        <f t="shared" si="26"/>
        <v>0</v>
      </c>
      <c r="Z40" s="259">
        <f t="shared" si="27"/>
        <v>0</v>
      </c>
      <c r="AA40" s="259">
        <f t="shared" si="28"/>
        <v>0</v>
      </c>
    </row>
    <row r="41" spans="1:27" s="85" customFormat="1" ht="25.5" customHeight="1">
      <c r="A41" s="176" t="str">
        <f>'04'!A41</f>
        <v>3.6</v>
      </c>
      <c r="B41" s="176" t="str">
        <f>'04'!B41</f>
        <v>Đàm Thục Khuê</v>
      </c>
      <c r="C41" s="246">
        <f t="shared" si="0"/>
        <v>923989</v>
      </c>
      <c r="D41" s="26">
        <v>179668</v>
      </c>
      <c r="E41" s="26">
        <v>744321</v>
      </c>
      <c r="F41" s="26">
        <v>9000</v>
      </c>
      <c r="G41" s="26"/>
      <c r="H41" s="246">
        <f t="shared" si="1"/>
        <v>914989</v>
      </c>
      <c r="I41" s="246">
        <f t="shared" si="2"/>
        <v>854085</v>
      </c>
      <c r="J41" s="246">
        <f t="shared" si="3"/>
        <v>483371</v>
      </c>
      <c r="K41" s="26">
        <v>483371</v>
      </c>
      <c r="L41" s="26"/>
      <c r="M41" s="26"/>
      <c r="N41" s="26">
        <v>370714</v>
      </c>
      <c r="O41" s="26"/>
      <c r="P41" s="26">
        <v>60904</v>
      </c>
      <c r="Q41" s="26"/>
      <c r="R41" s="26"/>
      <c r="S41" s="26"/>
      <c r="T41" s="246">
        <f t="shared" si="5"/>
        <v>431618</v>
      </c>
      <c r="U41" s="247">
        <f t="shared" si="34"/>
        <v>0.56595186661749119</v>
      </c>
      <c r="V41" s="259">
        <f t="shared" si="23"/>
        <v>0</v>
      </c>
      <c r="W41" s="259">
        <f t="shared" si="24"/>
        <v>0</v>
      </c>
      <c r="X41" s="259">
        <f t="shared" si="25"/>
        <v>0</v>
      </c>
      <c r="Y41" s="259">
        <f t="shared" si="26"/>
        <v>0</v>
      </c>
      <c r="Z41" s="259">
        <f t="shared" si="27"/>
        <v>0</v>
      </c>
      <c r="AA41" s="259">
        <f t="shared" si="28"/>
        <v>0</v>
      </c>
    </row>
    <row r="42" spans="1:27" s="85" customFormat="1" ht="25.5" customHeight="1">
      <c r="A42" s="180" t="str">
        <f>'04'!A42</f>
        <v>4</v>
      </c>
      <c r="B42" s="180" t="str">
        <f>'04'!B42</f>
        <v>THADS khu vực 4</v>
      </c>
      <c r="C42" s="246">
        <f t="shared" si="0"/>
        <v>20584671</v>
      </c>
      <c r="D42" s="246">
        <f>SUM(D43:D46)</f>
        <v>17890006</v>
      </c>
      <c r="E42" s="246">
        <f>SUM(E43:E46)</f>
        <v>2694665</v>
      </c>
      <c r="F42" s="246">
        <f t="shared" ref="F42:S42" si="37">SUM(F43:F46)</f>
        <v>224000</v>
      </c>
      <c r="G42" s="246">
        <f t="shared" si="37"/>
        <v>0</v>
      </c>
      <c r="H42" s="246">
        <f t="shared" si="1"/>
        <v>20360671</v>
      </c>
      <c r="I42" s="246">
        <f t="shared" si="2"/>
        <v>3227326</v>
      </c>
      <c r="J42" s="246">
        <f t="shared" si="3"/>
        <v>1166754</v>
      </c>
      <c r="K42" s="246">
        <f t="shared" si="37"/>
        <v>1084100</v>
      </c>
      <c r="L42" s="246">
        <f t="shared" si="37"/>
        <v>82654</v>
      </c>
      <c r="M42" s="246">
        <f t="shared" si="37"/>
        <v>0</v>
      </c>
      <c r="N42" s="246">
        <f t="shared" si="37"/>
        <v>1624113</v>
      </c>
      <c r="O42" s="246">
        <f t="shared" si="37"/>
        <v>436459</v>
      </c>
      <c r="P42" s="246">
        <f t="shared" si="37"/>
        <v>17133345</v>
      </c>
      <c r="Q42" s="246">
        <f t="shared" si="37"/>
        <v>0</v>
      </c>
      <c r="R42" s="246">
        <f t="shared" si="37"/>
        <v>0</v>
      </c>
      <c r="S42" s="246">
        <f t="shared" si="37"/>
        <v>0</v>
      </c>
      <c r="T42" s="246">
        <f t="shared" si="5"/>
        <v>19193917</v>
      </c>
      <c r="U42" s="247">
        <f t="shared" si="34"/>
        <v>0.36152344076799181</v>
      </c>
      <c r="V42" s="259">
        <f t="shared" si="23"/>
        <v>0</v>
      </c>
      <c r="W42" s="259">
        <f t="shared" si="24"/>
        <v>0</v>
      </c>
      <c r="X42" s="259">
        <f t="shared" si="25"/>
        <v>0</v>
      </c>
      <c r="Y42" s="259">
        <f t="shared" si="26"/>
        <v>0</v>
      </c>
      <c r="Z42" s="259">
        <f t="shared" si="27"/>
        <v>0</v>
      </c>
      <c r="AA42" s="259">
        <f t="shared" si="28"/>
        <v>0</v>
      </c>
    </row>
    <row r="43" spans="1:27" s="85" customFormat="1" ht="25.5" customHeight="1">
      <c r="A43" s="176" t="str">
        <f>'04'!A43</f>
        <v>4.1</v>
      </c>
      <c r="B43" s="176" t="str">
        <f>'04'!B43</f>
        <v xml:space="preserve"> Đoàn Thị Hòa</v>
      </c>
      <c r="C43" s="246">
        <f t="shared" si="0"/>
        <v>1638482</v>
      </c>
      <c r="D43" s="26">
        <v>1206076</v>
      </c>
      <c r="E43" s="26">
        <v>432406</v>
      </c>
      <c r="F43" s="26">
        <v>0</v>
      </c>
      <c r="G43" s="26">
        <v>0</v>
      </c>
      <c r="H43" s="246">
        <f t="shared" si="1"/>
        <v>1638482</v>
      </c>
      <c r="I43" s="246">
        <f t="shared" si="2"/>
        <v>457132</v>
      </c>
      <c r="J43" s="246">
        <f t="shared" si="3"/>
        <v>210096</v>
      </c>
      <c r="K43" s="26">
        <v>210096</v>
      </c>
      <c r="L43" s="26">
        <v>0</v>
      </c>
      <c r="M43" s="26">
        <v>0</v>
      </c>
      <c r="N43" s="26">
        <v>247036</v>
      </c>
      <c r="O43" s="26">
        <v>0</v>
      </c>
      <c r="P43" s="26">
        <v>1181350</v>
      </c>
      <c r="Q43" s="26">
        <v>0</v>
      </c>
      <c r="R43" s="26">
        <v>0</v>
      </c>
      <c r="S43" s="26">
        <v>0</v>
      </c>
      <c r="T43" s="246">
        <f t="shared" si="5"/>
        <v>1428386</v>
      </c>
      <c r="U43" s="247">
        <f t="shared" si="34"/>
        <v>0.45959591540299083</v>
      </c>
      <c r="V43" s="259">
        <f t="shared" si="23"/>
        <v>0</v>
      </c>
      <c r="W43" s="259">
        <f t="shared" si="24"/>
        <v>0</v>
      </c>
      <c r="X43" s="259">
        <f t="shared" si="25"/>
        <v>0</v>
      </c>
      <c r="Y43" s="259">
        <f t="shared" si="26"/>
        <v>0</v>
      </c>
      <c r="Z43" s="259">
        <f t="shared" si="27"/>
        <v>0</v>
      </c>
      <c r="AA43" s="259">
        <f t="shared" si="28"/>
        <v>0</v>
      </c>
    </row>
    <row r="44" spans="1:27" s="85" customFormat="1" ht="25.5" customHeight="1">
      <c r="A44" s="176" t="str">
        <f>'04'!A44</f>
        <v>4.3</v>
      </c>
      <c r="B44" s="176" t="str">
        <f>'04'!B44</f>
        <v>Tô Vũ Dự</v>
      </c>
      <c r="C44" s="246">
        <f t="shared" si="0"/>
        <v>13264942</v>
      </c>
      <c r="D44" s="26">
        <v>12708572</v>
      </c>
      <c r="E44" s="26">
        <v>556370</v>
      </c>
      <c r="F44" s="26">
        <v>200000</v>
      </c>
      <c r="G44" s="26">
        <v>0</v>
      </c>
      <c r="H44" s="246">
        <f t="shared" si="1"/>
        <v>13064942</v>
      </c>
      <c r="I44" s="246">
        <f t="shared" si="2"/>
        <v>661030</v>
      </c>
      <c r="J44" s="246">
        <f t="shared" si="3"/>
        <v>238422</v>
      </c>
      <c r="K44" s="26">
        <v>167460</v>
      </c>
      <c r="L44" s="26">
        <v>70962</v>
      </c>
      <c r="M44" s="26">
        <v>0</v>
      </c>
      <c r="N44" s="26">
        <v>422608</v>
      </c>
      <c r="O44" s="26">
        <v>0</v>
      </c>
      <c r="P44" s="26">
        <v>12403912</v>
      </c>
      <c r="Q44" s="26">
        <v>0</v>
      </c>
      <c r="R44" s="26">
        <v>0</v>
      </c>
      <c r="S44" s="26">
        <v>0</v>
      </c>
      <c r="T44" s="246">
        <f t="shared" si="5"/>
        <v>12826520</v>
      </c>
      <c r="U44" s="247">
        <f t="shared" si="34"/>
        <v>0.36068257113898006</v>
      </c>
      <c r="V44" s="259">
        <f t="shared" ref="V44:V48" si="38">C44-D44-E44</f>
        <v>0</v>
      </c>
      <c r="W44" s="259">
        <f t="shared" ref="W44:W48" si="39">C44-F44-G44-H44</f>
        <v>0</v>
      </c>
      <c r="X44" s="259">
        <f t="shared" ref="X44:X48" si="40">H44-I44-P44-Q44-R44-S44</f>
        <v>0</v>
      </c>
      <c r="Y44" s="259">
        <f t="shared" ref="Y44:Y48" si="41">I44-J44-N44-O44</f>
        <v>0</v>
      </c>
      <c r="Z44" s="259">
        <f t="shared" ref="Z44:Z48" si="42">J44-K44-L44-M44</f>
        <v>0</v>
      </c>
      <c r="AA44" s="259">
        <f t="shared" ref="AA44:AA48" si="43">T44-SUM(N44:S44)</f>
        <v>0</v>
      </c>
    </row>
    <row r="45" spans="1:27" s="85" customFormat="1" ht="25.5" customHeight="1">
      <c r="A45" s="176" t="str">
        <f>'04'!A45</f>
        <v>4.4</v>
      </c>
      <c r="B45" s="176" t="str">
        <f>'04'!B45</f>
        <v>Bùi Toàn Thắng</v>
      </c>
      <c r="C45" s="246">
        <f t="shared" si="0"/>
        <v>4224705</v>
      </c>
      <c r="D45" s="26">
        <v>2771849</v>
      </c>
      <c r="E45" s="26">
        <v>1452856</v>
      </c>
      <c r="F45" s="26">
        <v>24000</v>
      </c>
      <c r="G45" s="26">
        <v>0</v>
      </c>
      <c r="H45" s="246">
        <f t="shared" ref="H45:H50" si="44">I45+P45+Q45+R45+S45</f>
        <v>4200705</v>
      </c>
      <c r="I45" s="246">
        <f t="shared" ref="I45:I50" si="45">J45+N45+O45</f>
        <v>1609125</v>
      </c>
      <c r="J45" s="246">
        <f t="shared" ref="J45:J50" si="46">K45+L45+M45</f>
        <v>482583</v>
      </c>
      <c r="K45" s="26">
        <v>482583</v>
      </c>
      <c r="L45" s="26">
        <v>0</v>
      </c>
      <c r="M45" s="26">
        <v>0</v>
      </c>
      <c r="N45" s="26">
        <v>690083</v>
      </c>
      <c r="O45" s="26">
        <v>436459</v>
      </c>
      <c r="P45" s="26">
        <v>2591580</v>
      </c>
      <c r="Q45" s="26">
        <v>0</v>
      </c>
      <c r="R45" s="26">
        <v>0</v>
      </c>
      <c r="S45" s="26">
        <v>0</v>
      </c>
      <c r="T45" s="246">
        <f t="shared" si="5"/>
        <v>3718122</v>
      </c>
      <c r="U45" s="247">
        <f t="shared" si="34"/>
        <v>0.29990398508506177</v>
      </c>
      <c r="V45" s="259">
        <f t="shared" si="38"/>
        <v>0</v>
      </c>
      <c r="W45" s="259">
        <f t="shared" si="39"/>
        <v>0</v>
      </c>
      <c r="X45" s="259">
        <f t="shared" si="40"/>
        <v>0</v>
      </c>
      <c r="Y45" s="259">
        <f t="shared" si="41"/>
        <v>0</v>
      </c>
      <c r="Z45" s="259">
        <f t="shared" si="42"/>
        <v>0</v>
      </c>
      <c r="AA45" s="259">
        <f t="shared" si="43"/>
        <v>0</v>
      </c>
    </row>
    <row r="46" spans="1:27" s="85" customFormat="1" ht="25.5" customHeight="1">
      <c r="A46" s="176" t="str">
        <f>'04'!A46</f>
        <v>4.5</v>
      </c>
      <c r="B46" s="176" t="str">
        <f>'04'!B46</f>
        <v>Vũ Hà Ly</v>
      </c>
      <c r="C46" s="246">
        <f t="shared" si="0"/>
        <v>1456542</v>
      </c>
      <c r="D46" s="26">
        <v>1203509</v>
      </c>
      <c r="E46" s="26">
        <v>253033</v>
      </c>
      <c r="F46" s="26">
        <v>0</v>
      </c>
      <c r="G46" s="26">
        <v>0</v>
      </c>
      <c r="H46" s="246">
        <f t="shared" si="44"/>
        <v>1456542</v>
      </c>
      <c r="I46" s="246">
        <f t="shared" si="45"/>
        <v>500039</v>
      </c>
      <c r="J46" s="246">
        <f t="shared" si="46"/>
        <v>235653</v>
      </c>
      <c r="K46" s="26">
        <v>223961</v>
      </c>
      <c r="L46" s="26">
        <v>11692</v>
      </c>
      <c r="M46" s="26">
        <v>0</v>
      </c>
      <c r="N46" s="26">
        <v>264386</v>
      </c>
      <c r="O46" s="26">
        <v>0</v>
      </c>
      <c r="P46" s="26">
        <v>956503</v>
      </c>
      <c r="Q46" s="26">
        <v>0</v>
      </c>
      <c r="R46" s="26">
        <v>0</v>
      </c>
      <c r="S46" s="26">
        <v>0</v>
      </c>
      <c r="T46" s="246">
        <f t="shared" si="5"/>
        <v>1220889</v>
      </c>
      <c r="U46" s="247">
        <f t="shared" si="34"/>
        <v>0.47126924099920209</v>
      </c>
      <c r="V46" s="259">
        <f t="shared" si="38"/>
        <v>0</v>
      </c>
      <c r="W46" s="259">
        <f t="shared" si="39"/>
        <v>0</v>
      </c>
      <c r="X46" s="259">
        <f t="shared" si="40"/>
        <v>0</v>
      </c>
      <c r="Y46" s="259">
        <f t="shared" si="41"/>
        <v>0</v>
      </c>
      <c r="Z46" s="259">
        <f t="shared" si="42"/>
        <v>0</v>
      </c>
      <c r="AA46" s="259">
        <f t="shared" si="43"/>
        <v>0</v>
      </c>
    </row>
    <row r="47" spans="1:27" s="85" customFormat="1" ht="25.5" customHeight="1">
      <c r="A47" s="180" t="str">
        <f>'04'!A47</f>
        <v>5</v>
      </c>
      <c r="B47" s="180" t="str">
        <f>'04'!B47</f>
        <v>THADS khu vực 5</v>
      </c>
      <c r="C47" s="246">
        <f t="shared" si="0"/>
        <v>9779746</v>
      </c>
      <c r="D47" s="246">
        <f>SUM(D48:D50)</f>
        <v>7341732</v>
      </c>
      <c r="E47" s="246">
        <f t="shared" ref="E47:S47" si="47">SUM(E48:E50)</f>
        <v>2438014</v>
      </c>
      <c r="F47" s="246">
        <f t="shared" si="47"/>
        <v>0</v>
      </c>
      <c r="G47" s="246">
        <f t="shared" si="47"/>
        <v>0</v>
      </c>
      <c r="H47" s="246">
        <f t="shared" si="44"/>
        <v>9779746</v>
      </c>
      <c r="I47" s="246">
        <f t="shared" si="45"/>
        <v>4134234</v>
      </c>
      <c r="J47" s="246">
        <f t="shared" si="46"/>
        <v>1568311</v>
      </c>
      <c r="K47" s="246">
        <f t="shared" si="47"/>
        <v>1556311</v>
      </c>
      <c r="L47" s="246">
        <f t="shared" si="47"/>
        <v>12000</v>
      </c>
      <c r="M47" s="246">
        <f t="shared" si="47"/>
        <v>0</v>
      </c>
      <c r="N47" s="246">
        <f t="shared" si="47"/>
        <v>2565923</v>
      </c>
      <c r="O47" s="246">
        <f t="shared" si="47"/>
        <v>0</v>
      </c>
      <c r="P47" s="246">
        <f t="shared" si="47"/>
        <v>5079884</v>
      </c>
      <c r="Q47" s="246">
        <f t="shared" si="47"/>
        <v>565628</v>
      </c>
      <c r="R47" s="246">
        <f t="shared" si="47"/>
        <v>0</v>
      </c>
      <c r="S47" s="246">
        <f t="shared" si="47"/>
        <v>0</v>
      </c>
      <c r="T47" s="246">
        <f t="shared" si="5"/>
        <v>8211435</v>
      </c>
      <c r="U47" s="247">
        <f t="shared" si="34"/>
        <v>0.37934741961872503</v>
      </c>
      <c r="V47" s="259">
        <f t="shared" si="38"/>
        <v>0</v>
      </c>
      <c r="W47" s="259">
        <f t="shared" si="39"/>
        <v>0</v>
      </c>
      <c r="X47" s="259">
        <f t="shared" si="40"/>
        <v>0</v>
      </c>
      <c r="Y47" s="259">
        <f t="shared" si="41"/>
        <v>0</v>
      </c>
      <c r="Z47" s="259">
        <f t="shared" si="42"/>
        <v>0</v>
      </c>
      <c r="AA47" s="259">
        <f t="shared" si="43"/>
        <v>0</v>
      </c>
    </row>
    <row r="48" spans="1:27" s="85" customFormat="1" ht="25.5" customHeight="1">
      <c r="A48" s="176" t="str">
        <f>'04'!A48</f>
        <v>5.1</v>
      </c>
      <c r="B48" s="176" t="str">
        <f>'04'!B48</f>
        <v>Bàn Xuân Hùng</v>
      </c>
      <c r="C48" s="246">
        <f t="shared" si="0"/>
        <v>4319526</v>
      </c>
      <c r="D48" s="26">
        <v>3263047</v>
      </c>
      <c r="E48" s="26">
        <v>1056479</v>
      </c>
      <c r="F48" s="26"/>
      <c r="G48" s="26"/>
      <c r="H48" s="246">
        <f t="shared" si="44"/>
        <v>4319526</v>
      </c>
      <c r="I48" s="246">
        <f t="shared" si="45"/>
        <v>1085683</v>
      </c>
      <c r="J48" s="246">
        <f t="shared" si="46"/>
        <v>349743</v>
      </c>
      <c r="K48" s="26">
        <v>349743</v>
      </c>
      <c r="L48" s="26"/>
      <c r="M48" s="26"/>
      <c r="N48" s="26">
        <v>735940</v>
      </c>
      <c r="O48" s="26"/>
      <c r="P48" s="26">
        <v>3233843</v>
      </c>
      <c r="Q48" s="26"/>
      <c r="R48" s="26"/>
      <c r="S48" s="26"/>
      <c r="T48" s="246">
        <f t="shared" si="5"/>
        <v>3969783</v>
      </c>
      <c r="U48" s="247">
        <f t="shared" si="34"/>
        <v>0.32214099327335882</v>
      </c>
      <c r="V48" s="259">
        <f t="shared" si="38"/>
        <v>0</v>
      </c>
      <c r="W48" s="259">
        <f t="shared" si="39"/>
        <v>0</v>
      </c>
      <c r="X48" s="259">
        <f t="shared" si="40"/>
        <v>0</v>
      </c>
      <c r="Y48" s="259">
        <f t="shared" si="41"/>
        <v>0</v>
      </c>
      <c r="Z48" s="259">
        <f t="shared" si="42"/>
        <v>0</v>
      </c>
      <c r="AA48" s="259">
        <f t="shared" si="43"/>
        <v>0</v>
      </c>
    </row>
    <row r="49" spans="1:27" s="85" customFormat="1" ht="25.5" customHeight="1">
      <c r="A49" s="176" t="str">
        <f>'04'!A49</f>
        <v>5.2</v>
      </c>
      <c r="B49" s="176" t="str">
        <f>'04'!B49</f>
        <v>Đàm Văn Giang</v>
      </c>
      <c r="C49" s="246">
        <f t="shared" si="0"/>
        <v>2910732</v>
      </c>
      <c r="D49" s="26">
        <v>2206000</v>
      </c>
      <c r="E49" s="26">
        <v>704732</v>
      </c>
      <c r="F49" s="26">
        <v>0</v>
      </c>
      <c r="G49" s="26"/>
      <c r="H49" s="246">
        <f t="shared" si="44"/>
        <v>2910732</v>
      </c>
      <c r="I49" s="246">
        <f t="shared" si="45"/>
        <v>1702613</v>
      </c>
      <c r="J49" s="246">
        <f t="shared" si="46"/>
        <v>695116</v>
      </c>
      <c r="K49" s="26">
        <v>683116</v>
      </c>
      <c r="L49" s="26">
        <v>12000</v>
      </c>
      <c r="M49" s="26"/>
      <c r="N49" s="26">
        <v>1007497</v>
      </c>
      <c r="O49" s="26"/>
      <c r="P49" s="26">
        <v>1208119</v>
      </c>
      <c r="Q49" s="26">
        <v>0</v>
      </c>
      <c r="R49" s="26"/>
      <c r="S49" s="26"/>
      <c r="T49" s="246">
        <f t="shared" si="5"/>
        <v>2215616</v>
      </c>
      <c r="U49" s="247">
        <f t="shared" si="34"/>
        <v>0.40826423855567884</v>
      </c>
      <c r="V49" s="259">
        <f t="shared" si="23"/>
        <v>0</v>
      </c>
      <c r="W49" s="259">
        <f t="shared" si="24"/>
        <v>0</v>
      </c>
      <c r="X49" s="259">
        <f t="shared" si="25"/>
        <v>0</v>
      </c>
      <c r="Y49" s="259">
        <f t="shared" si="26"/>
        <v>0</v>
      </c>
      <c r="Z49" s="259">
        <f t="shared" si="27"/>
        <v>0</v>
      </c>
      <c r="AA49" s="259">
        <f t="shared" si="28"/>
        <v>0</v>
      </c>
    </row>
    <row r="50" spans="1:27" s="85" customFormat="1" ht="25.5" customHeight="1">
      <c r="A50" s="176" t="str">
        <f>'04'!A50</f>
        <v>5.3</v>
      </c>
      <c r="B50" s="176" t="str">
        <f>'04'!B50</f>
        <v>Dương Văn Hội</v>
      </c>
      <c r="C50" s="246">
        <f t="shared" si="0"/>
        <v>2549488</v>
      </c>
      <c r="D50" s="26">
        <v>1872685</v>
      </c>
      <c r="E50" s="26">
        <v>676803</v>
      </c>
      <c r="F50" s="26"/>
      <c r="G50" s="26"/>
      <c r="H50" s="246">
        <f t="shared" si="44"/>
        <v>2549488</v>
      </c>
      <c r="I50" s="246">
        <f t="shared" si="45"/>
        <v>1345938</v>
      </c>
      <c r="J50" s="246">
        <f t="shared" si="46"/>
        <v>523452</v>
      </c>
      <c r="K50" s="26">
        <v>523452</v>
      </c>
      <c r="L50" s="26"/>
      <c r="M50" s="26"/>
      <c r="N50" s="26">
        <v>822486</v>
      </c>
      <c r="O50" s="26"/>
      <c r="P50" s="26">
        <v>637922</v>
      </c>
      <c r="Q50" s="26">
        <v>565628</v>
      </c>
      <c r="R50" s="26"/>
      <c r="S50" s="26"/>
      <c r="T50" s="246">
        <f t="shared" si="5"/>
        <v>2026036</v>
      </c>
      <c r="U50" s="247">
        <f t="shared" ref="U50" si="48">J50/I50</f>
        <v>0.38891241647089242</v>
      </c>
      <c r="V50" s="259">
        <f t="shared" si="23"/>
        <v>0</v>
      </c>
      <c r="W50" s="259">
        <f t="shared" si="24"/>
        <v>0</v>
      </c>
      <c r="X50" s="259">
        <f t="shared" si="25"/>
        <v>0</v>
      </c>
      <c r="Y50" s="259">
        <f t="shared" si="26"/>
        <v>0</v>
      </c>
      <c r="Z50" s="259">
        <f t="shared" si="27"/>
        <v>0</v>
      </c>
      <c r="AA50" s="259">
        <f t="shared" si="28"/>
        <v>0</v>
      </c>
    </row>
    <row r="51" spans="1:27" s="102" customFormat="1" ht="36" customHeight="1">
      <c r="A51" s="556" t="str">
        <f>TT!C7</f>
        <v>Cao Bằng, ngày 01 tháng 6 năm 2026</v>
      </c>
      <c r="B51" s="573"/>
      <c r="C51" s="573"/>
      <c r="D51" s="573"/>
      <c r="E51" s="573"/>
      <c r="F51" s="104"/>
      <c r="G51" s="104"/>
      <c r="H51" s="311">
        <f>D25+E25-F25-G25-H25</f>
        <v>0</v>
      </c>
      <c r="N51" s="556" t="str">
        <f>TT!C4</f>
        <v>Cao Bằng, ngày 01 tháng 6 năm 2026</v>
      </c>
      <c r="O51" s="556"/>
      <c r="P51" s="573"/>
      <c r="Q51" s="573"/>
      <c r="R51" s="573"/>
      <c r="S51" s="573"/>
      <c r="T51" s="573"/>
      <c r="U51" s="573"/>
      <c r="V51" s="277"/>
      <c r="W51" s="277"/>
      <c r="X51" s="277"/>
      <c r="Y51" s="277"/>
      <c r="Z51" s="277"/>
      <c r="AA51" s="277"/>
    </row>
    <row r="52" spans="1:27" ht="21" customHeight="1">
      <c r="A52" s="454" t="s">
        <v>137</v>
      </c>
      <c r="B52" s="455"/>
      <c r="C52" s="455"/>
      <c r="D52" s="455"/>
      <c r="E52" s="455"/>
      <c r="F52" s="103"/>
      <c r="G52" s="103"/>
      <c r="H52" s="103"/>
      <c r="I52" s="97"/>
      <c r="J52" s="97"/>
      <c r="K52" s="97"/>
      <c r="L52" s="97"/>
      <c r="N52" s="462" t="str">
        <f>TT!C5</f>
        <v>TRƯỞNG THI HÀNH ÁN DÂN SỰ</v>
      </c>
      <c r="O52" s="462"/>
      <c r="P52" s="462"/>
      <c r="Q52" s="462"/>
      <c r="R52" s="462"/>
      <c r="S52" s="462"/>
      <c r="T52" s="462"/>
      <c r="U52" s="462"/>
      <c r="V52" s="277"/>
      <c r="W52" s="277"/>
      <c r="X52" s="277"/>
      <c r="Y52" s="277"/>
      <c r="Z52" s="277"/>
      <c r="AA52" s="277"/>
    </row>
    <row r="53" spans="1:27" ht="121.5" customHeight="1">
      <c r="A53" s="106"/>
      <c r="B53" s="106"/>
      <c r="C53" s="106"/>
      <c r="D53" s="106"/>
      <c r="E53" s="106"/>
      <c r="I53" s="97"/>
      <c r="J53" s="97"/>
      <c r="K53" s="97"/>
      <c r="L53" s="97"/>
      <c r="P53" s="93"/>
      <c r="Q53" s="93"/>
      <c r="T53" s="93"/>
      <c r="U53" s="93"/>
      <c r="V53" s="277"/>
      <c r="W53" s="277"/>
      <c r="X53" s="277"/>
      <c r="Y53" s="277"/>
      <c r="Z53" s="277"/>
      <c r="AA53" s="277"/>
    </row>
    <row r="54" spans="1:27" s="323" customFormat="1" ht="27" customHeight="1">
      <c r="A54" s="571" t="str">
        <f>TT!C6</f>
        <v>Đinh Ba Duy</v>
      </c>
      <c r="B54" s="571"/>
      <c r="C54" s="571"/>
      <c r="D54" s="571"/>
      <c r="E54" s="571"/>
      <c r="F54" s="322" t="s">
        <v>2</v>
      </c>
      <c r="G54" s="322"/>
      <c r="H54" s="322"/>
      <c r="I54" s="322"/>
      <c r="J54" s="322"/>
      <c r="K54" s="322"/>
      <c r="L54" s="322"/>
      <c r="M54" s="322"/>
      <c r="N54" s="572" t="str">
        <f>TT!C3</f>
        <v>Đoàn Thị Hạ</v>
      </c>
      <c r="O54" s="572"/>
      <c r="P54" s="572"/>
      <c r="Q54" s="572"/>
      <c r="R54" s="572"/>
      <c r="S54" s="572"/>
      <c r="T54" s="572"/>
      <c r="U54" s="572"/>
    </row>
    <row r="55" spans="1:27" ht="21" customHeight="1"/>
    <row r="56" spans="1:27" ht="21" customHeight="1"/>
  </sheetData>
  <sheetProtection formatCells="0" formatColumns="0" formatRows="0" insertRows="0" deleteRows="0"/>
  <mergeCells count="43">
    <mergeCell ref="V2:AA2"/>
    <mergeCell ref="V3:V7"/>
    <mergeCell ref="W3:W7"/>
    <mergeCell ref="X3:X7"/>
    <mergeCell ref="Y3:Y7"/>
    <mergeCell ref="Z3:Z7"/>
    <mergeCell ref="AA3:AA7"/>
    <mergeCell ref="A1:D1"/>
    <mergeCell ref="D3:E3"/>
    <mergeCell ref="F3:F7"/>
    <mergeCell ref="G3:G7"/>
    <mergeCell ref="T3:T7"/>
    <mergeCell ref="H3:H7"/>
    <mergeCell ref="P4:P7"/>
    <mergeCell ref="R4:R7"/>
    <mergeCell ref="I4:I7"/>
    <mergeCell ref="J5:J7"/>
    <mergeCell ref="N5:N7"/>
    <mergeCell ref="A3:A7"/>
    <mergeCell ref="C3:C7"/>
    <mergeCell ref="D4:D7"/>
    <mergeCell ref="B3:B7"/>
    <mergeCell ref="I3:S3"/>
    <mergeCell ref="A54:E54"/>
    <mergeCell ref="N54:U54"/>
    <mergeCell ref="A8:B8"/>
    <mergeCell ref="N51:U51"/>
    <mergeCell ref="A51:E51"/>
    <mergeCell ref="A52:E52"/>
    <mergeCell ref="N52:U52"/>
    <mergeCell ref="R1:U1"/>
    <mergeCell ref="E1:Q1"/>
    <mergeCell ref="U3:U7"/>
    <mergeCell ref="Q4:Q7"/>
    <mergeCell ref="R2:U2"/>
    <mergeCell ref="E4:E7"/>
    <mergeCell ref="J4:O4"/>
    <mergeCell ref="O5:O7"/>
    <mergeCell ref="K5:M5"/>
    <mergeCell ref="K6:K7"/>
    <mergeCell ref="L6:L7"/>
    <mergeCell ref="M6:M7"/>
    <mergeCell ref="S4:S7"/>
  </mergeCells>
  <pageMargins left="0.17" right="0.17" top="0.39" bottom="0.42" header="0.31496062992126" footer="0.31496062992126"/>
  <pageSetup paperSize="9" scale="64"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P20"/>
  <sheetViews>
    <sheetView view="pageBreakPreview" zoomScaleSheetLayoutView="100" workbookViewId="0">
      <selection activeCell="C2" sqref="C2"/>
    </sheetView>
  </sheetViews>
  <sheetFormatPr defaultColWidth="9" defaultRowHeight="15.75"/>
  <cols>
    <col min="1" max="1" width="4.375" style="1" customWidth="1"/>
    <col min="2" max="2" width="28.25" style="1" customWidth="1"/>
    <col min="3" max="10" width="12.125" style="1" customWidth="1"/>
    <col min="11" max="11" width="42.125" style="1" customWidth="1"/>
    <col min="12" max="16384" width="9" style="1"/>
  </cols>
  <sheetData>
    <row r="1" spans="1:16" s="3" customFormat="1" ht="70.5" customHeight="1">
      <c r="A1" s="578" t="s">
        <v>282</v>
      </c>
      <c r="B1" s="578"/>
      <c r="C1" s="579" t="s">
        <v>521</v>
      </c>
      <c r="D1" s="579"/>
      <c r="E1" s="579"/>
      <c r="F1" s="579"/>
      <c r="G1" s="579"/>
      <c r="H1" s="580" t="str">
        <f>TT!C2</f>
        <v>Đơn vị, người báo cáo: Thi hành án dân sự tỉnh Cao Bằng
Đơn vị nhận báo cáo: Cục Quản lý Thi hành án dân sự</v>
      </c>
      <c r="I1" s="580"/>
      <c r="J1" s="580"/>
      <c r="K1" s="230"/>
      <c r="L1"/>
      <c r="P1" s="1"/>
    </row>
    <row r="2" spans="1:16" ht="17.25" customHeight="1">
      <c r="B2" s="12"/>
      <c r="D2" s="3"/>
      <c r="E2" s="111"/>
      <c r="F2" s="3"/>
      <c r="H2" s="583" t="s">
        <v>148</v>
      </c>
      <c r="I2" s="583"/>
      <c r="J2" s="583"/>
      <c r="K2" s="231"/>
      <c r="L2" s="231"/>
    </row>
    <row r="3" spans="1:16" ht="21.75" customHeight="1">
      <c r="A3" s="582" t="s">
        <v>79</v>
      </c>
      <c r="B3" s="582" t="s">
        <v>80</v>
      </c>
      <c r="C3" s="574" t="s">
        <v>85</v>
      </c>
      <c r="D3" s="574"/>
      <c r="E3" s="574" t="s">
        <v>162</v>
      </c>
      <c r="F3" s="574"/>
      <c r="G3" s="574" t="s">
        <v>86</v>
      </c>
      <c r="H3" s="574"/>
      <c r="I3" s="574" t="s">
        <v>163</v>
      </c>
      <c r="J3" s="574"/>
      <c r="K3" s="231"/>
      <c r="L3" s="231"/>
    </row>
    <row r="4" spans="1:16" ht="18.75" customHeight="1">
      <c r="A4" s="582"/>
      <c r="B4" s="582"/>
      <c r="C4" s="314" t="s">
        <v>87</v>
      </c>
      <c r="D4" s="314" t="s">
        <v>88</v>
      </c>
      <c r="E4" s="314" t="s">
        <v>87</v>
      </c>
      <c r="F4" s="314" t="s">
        <v>88</v>
      </c>
      <c r="G4" s="314" t="s">
        <v>87</v>
      </c>
      <c r="H4" s="314" t="s">
        <v>88</v>
      </c>
      <c r="I4" s="314" t="s">
        <v>87</v>
      </c>
      <c r="J4" s="314" t="s">
        <v>88</v>
      </c>
      <c r="K4" s="315"/>
    </row>
    <row r="5" spans="1:16" ht="15" customHeight="1">
      <c r="A5" s="581" t="s">
        <v>3</v>
      </c>
      <c r="B5" s="581"/>
      <c r="C5" s="215">
        <v>1</v>
      </c>
      <c r="D5" s="215">
        <v>2</v>
      </c>
      <c r="E5" s="215">
        <v>3</v>
      </c>
      <c r="F5" s="215">
        <v>4</v>
      </c>
      <c r="G5" s="215">
        <v>5</v>
      </c>
      <c r="H5" s="215">
        <v>6</v>
      </c>
      <c r="I5" s="215">
        <v>7</v>
      </c>
      <c r="J5" s="215">
        <v>8</v>
      </c>
    </row>
    <row r="6" spans="1:16" s="18" customFormat="1" ht="20.25" customHeight="1">
      <c r="A6" s="209"/>
      <c r="B6" s="209" t="s">
        <v>7</v>
      </c>
      <c r="C6" s="248">
        <f>C7+C8</f>
        <v>0</v>
      </c>
      <c r="D6" s="248">
        <f t="shared" ref="D6:J6" si="0">D7+D8</f>
        <v>0</v>
      </c>
      <c r="E6" s="248">
        <f t="shared" si="0"/>
        <v>0</v>
      </c>
      <c r="F6" s="248">
        <f t="shared" si="0"/>
        <v>0</v>
      </c>
      <c r="G6" s="248">
        <f t="shared" si="0"/>
        <v>0</v>
      </c>
      <c r="H6" s="248">
        <f t="shared" si="0"/>
        <v>0</v>
      </c>
      <c r="I6" s="248">
        <f t="shared" si="0"/>
        <v>0</v>
      </c>
      <c r="J6" s="248">
        <f t="shared" si="0"/>
        <v>0</v>
      </c>
    </row>
    <row r="7" spans="1:16" s="18" customFormat="1" ht="20.25" customHeight="1">
      <c r="A7" s="28" t="s">
        <v>0</v>
      </c>
      <c r="B7" s="29" t="str">
        <f>'05'!B10</f>
        <v>THADS tỉnh</v>
      </c>
      <c r="C7" s="45">
        <v>0</v>
      </c>
      <c r="D7" s="45">
        <v>0</v>
      </c>
      <c r="E7" s="45">
        <v>0</v>
      </c>
      <c r="F7" s="45">
        <v>0</v>
      </c>
      <c r="G7" s="45">
        <v>0</v>
      </c>
      <c r="H7" s="45">
        <v>0</v>
      </c>
      <c r="I7" s="45">
        <v>0</v>
      </c>
      <c r="J7" s="45">
        <v>0</v>
      </c>
    </row>
    <row r="8" spans="1:16" s="18" customFormat="1" ht="20.25" customHeight="1">
      <c r="A8" s="28" t="s">
        <v>1</v>
      </c>
      <c r="B8" s="29" t="str">
        <f>'07'!B11</f>
        <v>THADS khu vực</v>
      </c>
      <c r="C8" s="248">
        <f t="shared" ref="C8:J8" si="1">SUM(C9:C13)</f>
        <v>0</v>
      </c>
      <c r="D8" s="248">
        <f t="shared" si="1"/>
        <v>0</v>
      </c>
      <c r="E8" s="248">
        <f t="shared" si="1"/>
        <v>0</v>
      </c>
      <c r="F8" s="248">
        <f t="shared" si="1"/>
        <v>0</v>
      </c>
      <c r="G8" s="248">
        <f t="shared" si="1"/>
        <v>0</v>
      </c>
      <c r="H8" s="248">
        <f t="shared" si="1"/>
        <v>0</v>
      </c>
      <c r="I8" s="248">
        <f t="shared" si="1"/>
        <v>0</v>
      </c>
      <c r="J8" s="248">
        <f t="shared" si="1"/>
        <v>0</v>
      </c>
    </row>
    <row r="9" spans="1:16" s="18" customFormat="1" ht="18" customHeight="1">
      <c r="A9" s="30" t="s">
        <v>8</v>
      </c>
      <c r="B9" s="29" t="str">
        <f>'07'!B12</f>
        <v>THADS khu vực 1</v>
      </c>
      <c r="C9" s="45"/>
      <c r="D9" s="45"/>
      <c r="E9" s="45"/>
      <c r="F9" s="45"/>
      <c r="G9" s="45"/>
      <c r="H9" s="45"/>
      <c r="I9" s="45"/>
      <c r="J9" s="45"/>
    </row>
    <row r="10" spans="1:16" s="18" customFormat="1" ht="18" customHeight="1">
      <c r="A10" s="30" t="s">
        <v>9</v>
      </c>
      <c r="B10" s="29" t="str">
        <f>'07'!B13</f>
        <v>THADS khu vực 2</v>
      </c>
      <c r="C10" s="45"/>
      <c r="D10" s="45"/>
      <c r="E10" s="45"/>
      <c r="F10" s="45"/>
      <c r="G10" s="45"/>
      <c r="H10" s="45"/>
      <c r="I10" s="45"/>
      <c r="J10" s="45"/>
      <c r="N10" s="32"/>
    </row>
    <row r="11" spans="1:16" s="18" customFormat="1" ht="18" customHeight="1">
      <c r="A11" s="30" t="s">
        <v>14</v>
      </c>
      <c r="B11" s="29" t="str">
        <f>'07'!B14</f>
        <v>THADS khu vực 3</v>
      </c>
      <c r="C11" s="45"/>
      <c r="D11" s="45"/>
      <c r="E11" s="45"/>
      <c r="F11" s="45"/>
      <c r="G11" s="45"/>
      <c r="H11" s="45"/>
      <c r="I11" s="45"/>
      <c r="J11" s="45"/>
    </row>
    <row r="12" spans="1:16" s="18" customFormat="1" ht="18" customHeight="1">
      <c r="A12" s="30" t="s">
        <v>17</v>
      </c>
      <c r="B12" s="29" t="str">
        <f>'07'!B15</f>
        <v>THADS khu vực 4</v>
      </c>
      <c r="C12" s="45"/>
      <c r="D12" s="45"/>
      <c r="E12" s="45"/>
      <c r="F12" s="45"/>
      <c r="G12" s="45"/>
      <c r="H12" s="45"/>
      <c r="I12" s="45"/>
      <c r="J12" s="45"/>
    </row>
    <row r="13" spans="1:16" s="18" customFormat="1" ht="18" customHeight="1">
      <c r="A13" s="30" t="s">
        <v>18</v>
      </c>
      <c r="B13" s="29" t="str">
        <f>'07'!B16</f>
        <v>THADS khu vực 5</v>
      </c>
      <c r="C13" s="45"/>
      <c r="D13" s="45"/>
      <c r="E13" s="45"/>
      <c r="F13" s="45"/>
      <c r="G13" s="45"/>
      <c r="H13" s="45"/>
      <c r="I13" s="45"/>
      <c r="J13" s="45"/>
    </row>
    <row r="14" spans="1:16" s="59" customFormat="1" ht="22.5" customHeight="1">
      <c r="A14" s="586" t="str">
        <f>TT!C7</f>
        <v>Cao Bằng, ngày 01 tháng 6 năm 2026</v>
      </c>
      <c r="B14" s="586"/>
      <c r="C14" s="586"/>
      <c r="D14" s="353"/>
      <c r="F14" s="586" t="str">
        <f>TT!C4</f>
        <v>Cao Bằng, ngày 01 tháng 6 năm 2026</v>
      </c>
      <c r="G14" s="586"/>
      <c r="H14" s="586"/>
      <c r="I14" s="586"/>
      <c r="J14" s="586"/>
      <c r="K14" s="58"/>
    </row>
    <row r="15" spans="1:16" ht="21.75" customHeight="1">
      <c r="B15" s="81" t="s">
        <v>137</v>
      </c>
      <c r="C15" s="34"/>
      <c r="D15" s="24"/>
      <c r="F15" s="584" t="str">
        <f>TT!C5</f>
        <v>TRƯỞNG THI HÀNH ÁN DÂN SỰ</v>
      </c>
      <c r="G15" s="584"/>
      <c r="H15" s="584"/>
      <c r="I15" s="584"/>
      <c r="J15" s="584"/>
    </row>
    <row r="16" spans="1:16" ht="16.5">
      <c r="B16" s="27"/>
      <c r="C16" s="27"/>
      <c r="D16" s="24"/>
      <c r="E16" s="24"/>
      <c r="F16" s="24"/>
      <c r="G16" s="27"/>
      <c r="H16" s="27"/>
      <c r="I16" s="27"/>
      <c r="J16" s="27"/>
    </row>
    <row r="17" spans="2:10" ht="27" customHeight="1">
      <c r="B17" s="27"/>
      <c r="C17" s="27"/>
      <c r="D17" s="24"/>
      <c r="E17" s="24"/>
      <c r="F17" s="24"/>
      <c r="G17" s="27"/>
      <c r="H17" s="27"/>
      <c r="I17" s="27"/>
      <c r="J17" s="27"/>
    </row>
    <row r="18" spans="2:10" ht="30" customHeight="1">
      <c r="B18" s="27"/>
      <c r="C18" s="27"/>
      <c r="D18" s="24"/>
      <c r="E18" s="24"/>
      <c r="F18" s="24"/>
      <c r="G18" s="27"/>
      <c r="H18" s="27"/>
      <c r="I18" s="27"/>
      <c r="J18" s="27"/>
    </row>
    <row r="19" spans="2:10" ht="23.25" customHeight="1">
      <c r="B19" s="27"/>
      <c r="C19" s="27"/>
      <c r="D19" s="24"/>
      <c r="E19" s="24"/>
      <c r="F19" s="24"/>
      <c r="G19" s="27"/>
      <c r="H19" s="27"/>
      <c r="I19" s="27"/>
      <c r="J19" s="27"/>
    </row>
    <row r="20" spans="2:10" s="5" customFormat="1" ht="18.75">
      <c r="B20" s="351" t="str">
        <f>TT!C6</f>
        <v>Đinh Ba Duy</v>
      </c>
      <c r="C20" s="352"/>
      <c r="F20" s="585" t="str">
        <f>TT!C3</f>
        <v>Đoàn Thị Hạ</v>
      </c>
      <c r="G20" s="585"/>
      <c r="H20" s="585"/>
      <c r="I20" s="585"/>
      <c r="J20" s="585"/>
    </row>
  </sheetData>
  <sheetProtection formatCells="0" formatColumns="0" formatRows="0" insertRows="0" deleteRows="0"/>
  <mergeCells count="15">
    <mergeCell ref="F15:J15"/>
    <mergeCell ref="F20:J20"/>
    <mergeCell ref="A14:C14"/>
    <mergeCell ref="G3:H3"/>
    <mergeCell ref="F14:J14"/>
    <mergeCell ref="I3:J3"/>
    <mergeCell ref="A1:B1"/>
    <mergeCell ref="C1:G1"/>
    <mergeCell ref="H1:J1"/>
    <mergeCell ref="A5:B5"/>
    <mergeCell ref="A3:A4"/>
    <mergeCell ref="B3:B4"/>
    <mergeCell ref="C3:D3"/>
    <mergeCell ref="E3:F3"/>
    <mergeCell ref="H2:J2"/>
  </mergeCells>
  <pageMargins left="0.38" right="0.31496062992126" top="0.39" bottom="0.42" header="0.31496062992126" footer="0.31496062992126"/>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7a63ae98c9331042c85a0ce3caf3b722">
  <xsd:schema xmlns:xsd="http://www.w3.org/2001/XMLSchema" xmlns:p="http://schemas.microsoft.com/office/2006/metadata/properties" targetNamespace="http://schemas.microsoft.com/office/2006/metadata/properties" ma:root="true" ma:fieldsID="643ad641ad674e858ec36190b61f65c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06533C2-B572-4FC6-A925-D4AF85EF53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09100B85-D319-4C03-B929-AF96AC6D3C95}">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611B8C60-BEDB-4B3A-9781-FB207F0A88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23</vt:i4>
      </vt:variant>
    </vt:vector>
  </HeadingPairs>
  <TitlesOfParts>
    <vt:vector size="40" baseType="lpstr">
      <vt:lpstr>TT</vt:lpstr>
      <vt:lpstr>01</vt:lpstr>
      <vt:lpstr>PT01</vt:lpstr>
      <vt:lpstr>02</vt:lpstr>
      <vt:lpstr>PT02</vt:lpstr>
      <vt:lpstr>03</vt:lpstr>
      <vt:lpstr>04</vt:lpstr>
      <vt:lpstr>05</vt:lpstr>
      <vt:lpstr>06</vt:lpstr>
      <vt:lpstr>07</vt:lpstr>
      <vt:lpstr>08</vt:lpstr>
      <vt:lpstr>09</vt:lpstr>
      <vt:lpstr>10</vt:lpstr>
      <vt:lpstr>11</vt:lpstr>
      <vt:lpstr>12</vt:lpstr>
      <vt:lpstr>PLViecChuaDieuKien</vt:lpstr>
      <vt:lpstr>PLTienChuaDieuKien</vt:lpstr>
      <vt:lpstr>'08'!_Hlk145312109</vt:lpstr>
      <vt:lpstr>'01'!OLE_LINK1</vt:lpstr>
      <vt:lpstr>'01'!Print_Area</vt:lpstr>
      <vt:lpstr>'02'!Print_Area</vt:lpstr>
      <vt:lpstr>'03'!Print_Area</vt:lpstr>
      <vt:lpstr>'04'!Print_Area</vt:lpstr>
      <vt:lpstr>'05'!Print_Area</vt:lpstr>
      <vt:lpstr>'06'!Print_Area</vt:lpstr>
      <vt:lpstr>'07'!Print_Area</vt:lpstr>
      <vt:lpstr>'08'!Print_Area</vt:lpstr>
      <vt:lpstr>'09'!Print_Area</vt:lpstr>
      <vt:lpstr>'10'!Print_Area</vt:lpstr>
      <vt:lpstr>'11'!Print_Area</vt:lpstr>
      <vt:lpstr>'12'!Print_Area</vt:lpstr>
      <vt:lpstr>PLTienChuaDieuKien!Print_Area</vt:lpstr>
      <vt:lpstr>PLViecChuaDieuKien!Print_Area</vt:lpstr>
      <vt:lpstr>'PT01'!Print_Area</vt:lpstr>
      <vt:lpstr>'PT02'!Print_Area</vt:lpstr>
      <vt:lpstr>TT!Print_Area</vt:lpstr>
      <vt:lpstr>PLTienChuaDieuKien!Print_Titles</vt:lpstr>
      <vt:lpstr>PLViecChuaDieuKien!Print_Titles</vt:lpstr>
      <vt:lpstr>'PT01'!Print_Titles</vt:lpstr>
      <vt:lpstr>'PT02'!Print_Titles</vt:lpstr>
    </vt:vector>
  </TitlesOfParts>
  <Company>456</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Administrator</cp:lastModifiedBy>
  <cp:lastPrinted>2026-05-04T08:40:48Z</cp:lastPrinted>
  <dcterms:created xsi:type="dcterms:W3CDTF">2004-03-07T02:36:29Z</dcterms:created>
  <dcterms:modified xsi:type="dcterms:W3CDTF">2026-06-04T09:33:13Z</dcterms:modified>
</cp:coreProperties>
</file>